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osrisomphot\Desktop\ไฟล์ตลาด\"/>
    </mc:Choice>
  </mc:AlternateContent>
  <xr:revisionPtr revIDLastSave="0" documentId="13_ncr:1_{A6BD8BEB-DACB-47D9-8F65-32EF687CCD05}" xr6:coauthVersionLast="47" xr6:coauthVersionMax="47" xr10:uidLastSave="{00000000-0000-0000-0000-000000000000}"/>
  <bookViews>
    <workbookView xWindow="-110" yWindow="-110" windowWidth="19420" windowHeight="11500" tabRatio="700" xr2:uid="{00000000-000D-0000-FFFF-FFFF00000000}"/>
  </bookViews>
  <sheets>
    <sheet name="BS 3-4" sheetId="8" r:id="rId1"/>
    <sheet name="PL 5-6 (3M)" sheetId="2" r:id="rId2"/>
    <sheet name="PL 7-8 (6M)" sheetId="9" r:id="rId3"/>
    <sheet name="SH 9-10" sheetId="3" r:id="rId4"/>
    <sheet name="SH 11-12" sheetId="4" r:id="rId5"/>
    <sheet name="Cash flows 13-14" sheetId="6" r:id="rId6"/>
  </sheets>
  <definedNames>
    <definedName name="_xlnm._FilterDatabase" localSheetId="5" hidden="1">'Cash flows 13-14'!$F$1:$F$73</definedName>
    <definedName name="_xlnm.Print_Area" localSheetId="0">'BS 3-4'!$A$1:$I$73</definedName>
    <definedName name="_xlnm.Print_Area" localSheetId="5">'Cash flows 13-14'!$A$1:$H$71</definedName>
    <definedName name="_xlnm.Print_Area" localSheetId="1">'PL 5-6 (3M)'!$A$1:$R$51</definedName>
    <definedName name="_xlnm.Print_Area" localSheetId="2">'PL 7-8 (6M)'!$A$1:$J$55</definedName>
    <definedName name="_xlnm.Print_Area" localSheetId="4">'SH 11-12'!$A$1:$L$46</definedName>
    <definedName name="_xlnm.Print_Area" localSheetId="3">'SH 9-10'!$A$1:$P$46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6" i="2" l="1"/>
  <c r="L21" i="6" l="1"/>
  <c r="M18" i="6"/>
  <c r="N18" i="6" l="1"/>
  <c r="M15" i="6" l="1"/>
  <c r="N58" i="6"/>
  <c r="M58" i="6"/>
  <c r="N15" i="6"/>
  <c r="H67" i="6" l="1"/>
  <c r="D67" i="6"/>
  <c r="H65" i="6"/>
  <c r="D65" i="6"/>
  <c r="H63" i="6"/>
  <c r="F63" i="6"/>
  <c r="D63" i="6"/>
  <c r="B63" i="6"/>
  <c r="H53" i="6"/>
  <c r="F53" i="6"/>
  <c r="D53" i="6"/>
  <c r="B53" i="6"/>
  <c r="H34" i="6"/>
  <c r="D34" i="6"/>
  <c r="H31" i="6"/>
  <c r="D31" i="6"/>
  <c r="H23" i="6"/>
  <c r="D23" i="6"/>
  <c r="D43" i="4"/>
  <c r="F43" i="4"/>
  <c r="H43" i="4"/>
  <c r="L42" i="4"/>
  <c r="D38" i="4"/>
  <c r="F38" i="4"/>
  <c r="H38" i="4"/>
  <c r="J38" i="4"/>
  <c r="L37" i="4"/>
  <c r="L38" i="4" s="1"/>
  <c r="L33" i="4"/>
  <c r="D20" i="4"/>
  <c r="F20" i="4"/>
  <c r="H20" i="4"/>
  <c r="L19" i="4"/>
  <c r="J15" i="4"/>
  <c r="H15" i="4"/>
  <c r="F15" i="4"/>
  <c r="D15" i="4"/>
  <c r="L14" i="4"/>
  <c r="L15" i="4" s="1"/>
  <c r="L10" i="4"/>
  <c r="N43" i="3"/>
  <c r="H43" i="3"/>
  <c r="F43" i="3"/>
  <c r="D43" i="3"/>
  <c r="L42" i="3"/>
  <c r="P42" i="3" s="1"/>
  <c r="N38" i="3"/>
  <c r="J38" i="3"/>
  <c r="H38" i="3"/>
  <c r="F38" i="3"/>
  <c r="F45" i="3" s="1"/>
  <c r="D38" i="3"/>
  <c r="L37" i="3"/>
  <c r="P37" i="3" s="1"/>
  <c r="N20" i="3"/>
  <c r="N22" i="3" s="1"/>
  <c r="H20" i="3"/>
  <c r="H22" i="3" s="1"/>
  <c r="F20" i="3"/>
  <c r="F22" i="3" s="1"/>
  <c r="D20" i="3"/>
  <c r="D22" i="3" s="1"/>
  <c r="L19" i="3"/>
  <c r="P19" i="3" s="1"/>
  <c r="L14" i="3"/>
  <c r="L15" i="3" s="1"/>
  <c r="D15" i="3"/>
  <c r="F15" i="3"/>
  <c r="H15" i="3"/>
  <c r="J15" i="3"/>
  <c r="N15" i="3"/>
  <c r="J34" i="9"/>
  <c r="F34" i="9"/>
  <c r="J27" i="9"/>
  <c r="F27" i="9"/>
  <c r="J25" i="9"/>
  <c r="F25" i="9"/>
  <c r="J21" i="9"/>
  <c r="F21" i="9"/>
  <c r="J19" i="9"/>
  <c r="H19" i="9"/>
  <c r="F19" i="9"/>
  <c r="D19" i="9"/>
  <c r="J13" i="9"/>
  <c r="H13" i="9"/>
  <c r="F13" i="9"/>
  <c r="D13" i="9"/>
  <c r="D21" i="9" s="1"/>
  <c r="D25" i="9" s="1"/>
  <c r="D27" i="9" s="1"/>
  <c r="D34" i="9" s="1"/>
  <c r="F22" i="2"/>
  <c r="F25" i="2" s="1"/>
  <c r="F27" i="2" s="1"/>
  <c r="J20" i="2"/>
  <c r="J22" i="2" s="1"/>
  <c r="J25" i="2" s="1"/>
  <c r="J27" i="2" s="1"/>
  <c r="H20" i="2"/>
  <c r="F20" i="2"/>
  <c r="D20" i="2"/>
  <c r="J13" i="2"/>
  <c r="H13" i="2"/>
  <c r="F13" i="2"/>
  <c r="D13" i="2"/>
  <c r="I69" i="8"/>
  <c r="I71" i="8" s="1"/>
  <c r="G69" i="8"/>
  <c r="G71" i="8" s="1"/>
  <c r="E69" i="8"/>
  <c r="E71" i="8" s="1"/>
  <c r="C69" i="8"/>
  <c r="C71" i="8" s="1"/>
  <c r="I54" i="8"/>
  <c r="G54" i="8"/>
  <c r="E54" i="8"/>
  <c r="C54" i="8"/>
  <c r="I47" i="8"/>
  <c r="G47" i="8"/>
  <c r="E47" i="8"/>
  <c r="C47" i="8"/>
  <c r="G27" i="8"/>
  <c r="C27" i="8"/>
  <c r="I15" i="8"/>
  <c r="G15" i="8"/>
  <c r="E15" i="8"/>
  <c r="C15" i="8"/>
  <c r="H13" i="6"/>
  <c r="F13" i="6"/>
  <c r="D13" i="6"/>
  <c r="B13" i="6"/>
  <c r="H12" i="6"/>
  <c r="F12" i="6"/>
  <c r="D12" i="6"/>
  <c r="B12" i="6"/>
  <c r="I52" i="9"/>
  <c r="I50" i="9" s="1"/>
  <c r="G52" i="9"/>
  <c r="G50" i="9" s="1"/>
  <c r="E52" i="9"/>
  <c r="E50" i="9"/>
  <c r="J33" i="9"/>
  <c r="I33" i="9"/>
  <c r="H33" i="9"/>
  <c r="G33" i="9"/>
  <c r="F33" i="9"/>
  <c r="E33" i="9"/>
  <c r="D33" i="9"/>
  <c r="I26" i="8"/>
  <c r="I27" i="8" s="1"/>
  <c r="I56" i="8" l="1"/>
  <c r="I29" i="8"/>
  <c r="E56" i="8"/>
  <c r="C56" i="8"/>
  <c r="C73" i="8" s="1"/>
  <c r="D45" i="3"/>
  <c r="D45" i="4"/>
  <c r="F45" i="4"/>
  <c r="H22" i="4"/>
  <c r="F22" i="4"/>
  <c r="D22" i="4"/>
  <c r="H45" i="4"/>
  <c r="I73" i="8"/>
  <c r="C29" i="8"/>
  <c r="E73" i="8"/>
  <c r="D22" i="2"/>
  <c r="D25" i="2" s="1"/>
  <c r="D27" i="2" s="1"/>
  <c r="D44" i="2" s="1"/>
  <c r="N45" i="3"/>
  <c r="H45" i="3"/>
  <c r="L38" i="3"/>
  <c r="P38" i="3" s="1"/>
  <c r="J30" i="2"/>
  <c r="J49" i="2" s="1"/>
  <c r="J51" i="2" s="1"/>
  <c r="J44" i="2"/>
  <c r="F44" i="2"/>
  <c r="F30" i="2"/>
  <c r="F49" i="2" s="1"/>
  <c r="F51" i="2" s="1"/>
  <c r="H22" i="2"/>
  <c r="H25" i="2" s="1"/>
  <c r="H27" i="2" s="1"/>
  <c r="H30" i="2" s="1"/>
  <c r="H49" i="2" s="1"/>
  <c r="H51" i="2" s="1"/>
  <c r="H21" i="9"/>
  <c r="H25" i="9" s="1"/>
  <c r="H27" i="9" s="1"/>
  <c r="H34" i="9" s="1"/>
  <c r="G56" i="8"/>
  <c r="G73" i="8" s="1"/>
  <c r="G29" i="8"/>
  <c r="P14" i="3"/>
  <c r="P15" i="3" s="1"/>
  <c r="J39" i="9"/>
  <c r="F39" i="9"/>
  <c r="F52" i="9"/>
  <c r="D30" i="2" l="1"/>
  <c r="D49" i="2" s="1"/>
  <c r="D51" i="2" s="1"/>
  <c r="H44" i="2"/>
  <c r="H39" i="9"/>
  <c r="J37" i="9"/>
  <c r="H10" i="6"/>
  <c r="H37" i="9"/>
  <c r="F10" i="6"/>
  <c r="F23" i="6" s="1"/>
  <c r="F31" i="6" s="1"/>
  <c r="F34" i="6" s="1"/>
  <c r="F65" i="6" s="1"/>
  <c r="D39" i="9"/>
  <c r="F37" i="9"/>
  <c r="D10" i="6"/>
  <c r="H52" i="9"/>
  <c r="H54" i="9" s="1"/>
  <c r="D52" i="9"/>
  <c r="D50" i="9" s="1"/>
  <c r="J41" i="3" s="1"/>
  <c r="J52" i="9"/>
  <c r="J54" i="9" s="1"/>
  <c r="F54" i="9"/>
  <c r="F50" i="9"/>
  <c r="J18" i="3" s="1"/>
  <c r="J20" i="3" l="1"/>
  <c r="J22" i="3" s="1"/>
  <c r="L18" i="3"/>
  <c r="J43" i="3"/>
  <c r="J45" i="3" s="1"/>
  <c r="L41" i="3"/>
  <c r="H50" i="9"/>
  <c r="J41" i="4" s="1"/>
  <c r="J43" i="4" s="1"/>
  <c r="J50" i="9"/>
  <c r="J18" i="4" s="1"/>
  <c r="D37" i="9"/>
  <c r="B10" i="6"/>
  <c r="B23" i="6" s="1"/>
  <c r="B31" i="6" s="1"/>
  <c r="B34" i="6" s="1"/>
  <c r="B65" i="6" s="1"/>
  <c r="D54" i="9"/>
  <c r="L41" i="4" l="1"/>
  <c r="L43" i="4" s="1"/>
  <c r="L45" i="4" s="1"/>
  <c r="P18" i="3"/>
  <c r="L20" i="3"/>
  <c r="L18" i="4"/>
  <c r="L20" i="4" s="1"/>
  <c r="L22" i="4" s="1"/>
  <c r="J20" i="4"/>
  <c r="J22" i="4" s="1"/>
  <c r="L43" i="3"/>
  <c r="P41" i="3"/>
  <c r="E26" i="8"/>
  <c r="E27" i="8" s="1"/>
  <c r="E29" i="8" s="1"/>
  <c r="L33" i="3" l="1"/>
  <c r="P33" i="3" s="1"/>
  <c r="L45" i="3" l="1"/>
  <c r="F66" i="6"/>
  <c r="F67" i="6" s="1"/>
  <c r="B66" i="6"/>
  <c r="B67" i="6" s="1"/>
  <c r="L10" i="3" l="1"/>
  <c r="P10" i="3" l="1"/>
  <c r="L22" i="3"/>
  <c r="C31" i="6"/>
  <c r="P20" i="3" l="1"/>
  <c r="P22" i="3" s="1"/>
  <c r="E75" i="8" l="1"/>
  <c r="I75" i="8"/>
  <c r="E30" i="8"/>
  <c r="G30" i="8"/>
  <c r="I30" i="8"/>
  <c r="G75" i="8" l="1"/>
  <c r="C30" i="8"/>
  <c r="C75" i="8"/>
  <c r="J18" i="6"/>
  <c r="J29" i="6"/>
  <c r="R10" i="2" l="1"/>
  <c r="N10" i="2"/>
  <c r="P10" i="2"/>
  <c r="L10" i="2"/>
  <c r="K31" i="2" l="1"/>
  <c r="D47" i="2" l="1"/>
  <c r="P43" i="3"/>
  <c r="H42" i="2"/>
  <c r="D42" i="2"/>
  <c r="P45" i="3" l="1"/>
  <c r="P48" i="3" s="1"/>
  <c r="J45" i="4"/>
  <c r="J48" i="4" s="1"/>
  <c r="H47" i="2"/>
  <c r="F73" i="6" l="1"/>
  <c r="L48" i="4"/>
  <c r="L48" i="3"/>
  <c r="B73" i="6" l="1"/>
</calcChain>
</file>

<file path=xl/sharedStrings.xml><?xml version="1.0" encoding="utf-8"?>
<sst xmlns="http://schemas.openxmlformats.org/spreadsheetml/2006/main" count="399" uniqueCount="198">
  <si>
    <t>บริษัท ทรอปิคอลแคนนิ่ง (ประเทศไทย) จำกัด (มหาชน) และบริษัทย่อย</t>
  </si>
  <si>
    <t>งบฐานะการเงิน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</si>
  <si>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</si>
  <si>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</si>
  <si>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</si>
  <si>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</si>
  <si>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</si>
  <si>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2567</t>
  </si>
  <si>
    <t>(ไม่ได้ตรวจสอบ)</t>
  </si>
  <si>
    <t>(พันบาท)</t>
  </si>
  <si>
    <t>สินทรัพย์หมุนเวียน</t>
  </si>
  <si>
    <t xml:space="preserve">เงินสดและรายการเทียบเท่าเงินสด </t>
  </si>
  <si>
    <t>ลูกหนี้การค้าและลูกหนี้หมุนเวียนอื่น</t>
  </si>
  <si>
    <t xml:space="preserve">   ภายในหนึ่งปี</t>
  </si>
  <si>
    <t xml:space="preserve">สินค้าคงเหลือ 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</si>
  <si>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</si>
  <si>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</si>
  <si>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</si>
  <si>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</si>
  <si>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เงินลงทุนในตราสารทุนที่ไม่อยู่ใน</t>
  </si>
  <si>
    <t xml:space="preserve">    ความต้องการของตลาด  </t>
  </si>
  <si>
    <t>เงินให้กู้ยืมระยะยาวแก่กิจการอื่น</t>
  </si>
  <si>
    <t>อสังหาริมทรัพย์เพื่อการลงทุน</t>
  </si>
  <si>
    <t xml:space="preserve">ที่ดิน อาคารและอุปกรณ์  </t>
  </si>
  <si>
    <t>สินทรัพย์สิทธิการใช้</t>
  </si>
  <si>
    <t>สินทรัพย์ภาษีเงินได้รอการตัดบัญชี</t>
  </si>
  <si>
    <t>สินทรัพย์ไม่หมุนเวียนอื่น</t>
  </si>
  <si>
    <t xml:space="preserve">รวมสินทรัพย์ไม่หมุนเวียน 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</si>
  <si>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</si>
  <si>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</si>
  <si>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</si>
  <si>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</si>
  <si>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</si>
  <si>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เงินกู้ยืมระยะยาวจากสถาบันการเงินที่ถึงกำหนดชำระ</t>
  </si>
  <si>
    <t>หนี้สินตามสัญญาเช่าที่ถึงกำหนดชำระ</t>
  </si>
  <si>
    <t>ภาษีเงินได้นิติบุคคลค้างจ่าย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</si>
  <si>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</si>
  <si>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</si>
  <si>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</si>
  <si>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</si>
  <si>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ประมาณการหนี้สินไม่หมุนเวียน</t>
  </si>
  <si>
    <t xml:space="preserve">   สำหรับผลประโยชน์พนักงาน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</si>
  <si>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</si>
  <si>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</si>
  <si>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</si>
  <si>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</si>
  <si>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 ทุนจดทะเบียน</t>
  </si>
  <si>
    <t xml:space="preserve">    (หุ้นสามัญจำนวน 330,000,000 หุ้น มูลค่า 1 บาทต่อหุ้น)</t>
  </si>
  <si>
    <t xml:space="preserve">    ทุนที่ออกและชำระแล้ว</t>
  </si>
  <si>
    <t>ส่วนเกินมูลค่าหุ้น</t>
  </si>
  <si>
    <t xml:space="preserve">   ส่วนเกินมูลค่าหุ้นสามัญ</t>
  </si>
  <si>
    <t>กำไรสะสม</t>
  </si>
  <si>
    <t xml:space="preserve">    จัดสรรเป็นทุนสำรองตามกฎหมาย</t>
  </si>
  <si>
    <t xml:space="preserve">    ยังไม่ได้จัดสรร 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</si>
  <si>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</si>
  <si>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</si>
  <si>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</si>
  <si>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</si>
  <si>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 (ไม่ได้ตรวจสอบ)</t>
  </si>
  <si>
    <t xml:space="preserve">งบการเงินรวม </t>
  </si>
  <si>
    <r>
      <t>งบการเงินเฉพาะกิจการ</t>
    </r>
    <r>
      <rPr>
        <sz val="15"/>
        <rFont val="Angsana New"/>
        <family val="1"/>
      </rPr>
      <t xml:space="preserve"> </t>
    </r>
  </si>
  <si>
    <t>สำหรับงวดสามเดือนสิ้นสุด</t>
  </si>
  <si>
    <t>Conso</t>
  </si>
  <si>
    <t>Separate</t>
  </si>
  <si>
    <t>รายได้</t>
  </si>
  <si>
    <t xml:space="preserve">รายได้จากการขาย </t>
  </si>
  <si>
    <t>GP 3 m.</t>
  </si>
  <si>
    <t>กำไรจากอัตราแลกเปลี่ยนสุทธิ</t>
  </si>
  <si>
    <t>GP 9 m.</t>
  </si>
  <si>
    <t>รายได้อื่น</t>
  </si>
  <si>
    <t>รวมรายได้</t>
  </si>
  <si>
    <t xml:space="preserve">ค่าใช้จ่าย </t>
  </si>
  <si>
    <t>ต้นทุนขาย</t>
  </si>
  <si>
    <t>ต้นทุนในการจัดจำหน่าย</t>
  </si>
  <si>
    <t>ค่าใช้จ่ายในการบริหาร</t>
  </si>
  <si>
    <t>ขาดทุนจากอัตราแลกเปลี่ยนสุทธิ</t>
  </si>
  <si>
    <t>รวมค่าใช้จ่าย</t>
  </si>
  <si>
    <t>ต้นทุนทางการเงิน</t>
  </si>
  <si>
    <t>ส่วนแบ่งขาดทุนของบริษัทร่วมที่ใช้วิธีส่วนได้เสีย</t>
  </si>
  <si>
    <t>ค่าใช้จ่ายภาษีเงินได้</t>
  </si>
  <si>
    <t>กำไรขาดทุนเบ็ดเสร็จอื่นสำหรับงวด - สุทธิจากภาษี</t>
  </si>
  <si>
    <t>กำไรขาดทุนเบ็ดเสร็จรวมสำหรับงวด</t>
  </si>
  <si>
    <t xml:space="preserve">การแบ่งปันกำไร 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</si>
  <si>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</si>
  <si>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</si>
  <si>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การแบ่งปันกำไรขาดทุนเบ็ดเสร็จรวม</t>
  </si>
  <si>
    <t>งบการเปลี่ยนแปลงส่วนของผู้ถือหุ้น  (ไม่ได้ตรวจสอบ)</t>
  </si>
  <si>
    <t>รวมส่วนของ</t>
  </si>
  <si>
    <t>ส่วนของส่วน</t>
  </si>
  <si>
    <t>ส่วนเกิน</t>
  </si>
  <si>
    <t>ทุนสำรอง</t>
  </si>
  <si>
    <t>ยังไม่ได้</t>
  </si>
  <si>
    <t>ผู้ถือหุ้น</t>
  </si>
  <si>
    <t>ได้เสียที่ไม่มี</t>
  </si>
  <si>
    <t>รวมส่วน</t>
  </si>
  <si>
    <t>มูลค่าหุ้น</t>
  </si>
  <si>
    <t>ตามกฎหมาย</t>
  </si>
  <si>
    <t>จัดสรร</t>
  </si>
  <si>
    <t>อำนาจควบคุม</t>
  </si>
  <si>
    <t>ของผู้ถือหุ้น</t>
  </si>
  <si>
    <t>รายการกับผู้ถือหุ้นที่บันทึกโดยตรงเข้าส่วนของผู้ถือหุ้น</t>
  </si>
  <si>
    <t xml:space="preserve">     การจัดสรรส่วนทุนให้ผู้ถือหุ้น</t>
  </si>
  <si>
    <t xml:space="preserve">     เงินปันผลให้ผู้ถือหุ้นของบริษัท</t>
  </si>
  <si>
    <t xml:space="preserve">     รวมการจัดสรรส่วนทุนให้ผู้ถือหุ้น</t>
  </si>
  <si>
    <t>กำไรขาดทุนเบ็ดเสร็จสำหรับงวด</t>
  </si>
  <si>
    <t xml:space="preserve">     กำไรขาดทุนเบ็ดเสร็จอื่น</t>
  </si>
  <si>
    <t>รวมกำไรขาดทุนเบ็ดเสร็จสำหรับงวด</t>
  </si>
  <si>
    <t>ยอดคงเหลือ ณ วันที่ 1 มกราคม 2567</t>
  </si>
  <si>
    <t xml:space="preserve">     กำไร</t>
  </si>
  <si>
    <t>งบการเปลี่ยนแปลงส่วนของผู้ถือหุ้น (ไม่ได้ตรวจสอบ)</t>
  </si>
  <si>
    <t xml:space="preserve">งบการเงินเฉพาะกิจการ </t>
  </si>
  <si>
    <t xml:space="preserve">      การจัดสรรส่วนทุนให้ผู้ถือหุ้น</t>
  </si>
  <si>
    <t xml:space="preserve">      เงินปันผลให้ผู้ถือหุ้นของบริษัท</t>
  </si>
  <si>
    <t xml:space="preserve">      รวมการจัดสรรส่วนทุนให้ผู้ถือหุ้น</t>
  </si>
  <si>
    <t>งบกระแสเงินสด (ไม่ได้ตรวจสอบ)</t>
  </si>
  <si>
    <t>กระแสเงินสดจากกิจกรรมดำเนินงาน</t>
  </si>
  <si>
    <t>ค่าเสื่อมราคาและค่าตัดจำหน่าย</t>
  </si>
  <si>
    <t>ประมาณการหนี้สินไม่หมุนเวียนสำหรับผลประโยชน์พนักงาน</t>
  </si>
  <si>
    <t>การเปลี่ยนแปลงในสินทรัพย์และหนี้สินดำเนินงาน</t>
  </si>
  <si>
    <t>สินค้าคงเหลือ</t>
  </si>
  <si>
    <t>จ่ายผลประโยชน์พนักงาน</t>
  </si>
  <si>
    <t>ภาษีเงินได้รับคืน</t>
  </si>
  <si>
    <t>ภาษีเงินได้จ่ายออก</t>
  </si>
  <si>
    <t>กระแสเงินสดจากกิจกรรมลงทุน</t>
  </si>
  <si>
    <t>เงินสดรับจากการขายอสังหาริมทรัพย์เพื่อการลงทุน</t>
  </si>
  <si>
    <t>เงินสดรับจากการขายเครื่องจักรและอุปกรณ์</t>
  </si>
  <si>
    <t>เงินสดจ่ายเพื่อซื้อสินทรัพย์ไม่มีตัวตน</t>
  </si>
  <si>
    <t>กระแสเงินสดสุทธิใช้ไปในกิจกรรมลงทุน</t>
  </si>
  <si>
    <t>กระแสเงินสดจากกิจกรรมจัดหาเงิน</t>
  </si>
  <si>
    <t>จ่ายต้นทุนทางการเงิน</t>
  </si>
  <si>
    <t>เงินเบิกเกินบัญชีและเงินกู้ยืมระยะสั้น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</si>
  <si>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</si>
  <si>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</si>
  <si>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 xml:space="preserve">เงินสดจ่ายชำระหนี้สินตามสัญญาเช่า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</si>
  <si>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</si>
  <si>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</si>
  <si>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รายการที่ไม่เป็นเงินสด</t>
  </si>
  <si>
    <t>กำไรจากการจำหน่ายเครื่องจักรและอุปกรณ์</t>
  </si>
  <si>
    <t>บริษัทใหญ่</t>
  </si>
  <si>
    <t>กำไรจากกิจกรรมดำเนินงาน</t>
  </si>
  <si>
    <t>กำไรก่อนภาษีเงินได้</t>
  </si>
  <si>
    <t>กำไรสำหรับงวด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</si>
  <si>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</si>
  <si>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ทุนที่ออก</t>
  </si>
  <si>
    <t>และชำระแล้ว</t>
  </si>
  <si>
    <t>2, 3</t>
  </si>
  <si>
    <t>ปรับรายการที่กระทบกำไรเป็นเงินสดรับ (จ่าย)</t>
  </si>
  <si>
    <t>เจ้าหนี้อื่นค่าซื้ออาคาร เครื่องจักรและอุปกรณ์</t>
  </si>
  <si>
    <t>2568</t>
  </si>
  <si>
    <t>ยอดคงเหลือ ณ วันที่ 1 มกราคม 2568</t>
  </si>
  <si>
    <t xml:space="preserve"> </t>
  </si>
  <si>
    <t>`</t>
  </si>
  <si>
    <t>ขาดทุนจากสัญญาแลกเปลี่ยนอัตราดอกเบี้ยที่ยังไม่เกิดขึ้นจริง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</si>
  <si>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</si>
  <si>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</si>
  <si>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กระแสเงินสดสุทธิ (ใช้ไปใน) ได้มาจากกิจกรรมจัดหาเงิน</t>
  </si>
  <si>
    <t>30 มิถุนายน</t>
  </si>
  <si>
    <t>วันที่ 30 มิถุนายน</t>
  </si>
  <si>
    <t>งบกำไรขาดทุนเบ็ดเสร็จ (ไม่ได้ตรวจสอบ)</t>
  </si>
  <si>
    <t xml:space="preserve">สำหรับงวดหกเดือนสิ้นสุด          </t>
  </si>
  <si>
    <t>2, 7</t>
  </si>
  <si>
    <t>กลับรายการขาดทุนจากการด้อยค่าซึ่งเป็นไปตาม TFRS 9</t>
  </si>
  <si>
    <t>กำไรขาดทุนเบ็ดเสร็จอื่น</t>
  </si>
  <si>
    <t>รายการที่อาจถูกจัดประเภทใหม่ไว้ใน</t>
  </si>
  <si>
    <t xml:space="preserve">    กำไรหรือขาดทุนในภายหลัง</t>
  </si>
  <si>
    <t>ผลขาดทุนจากการปรับมูลค่าหนี้สินอนุพันธ์</t>
  </si>
  <si>
    <t>การแบ่งปันกำไร</t>
  </si>
  <si>
    <t>สำหรับงวดหกเดือนสิ้นสุดวันที่ 30 มิถุนายน 2567</t>
  </si>
  <si>
    <t>ยอดคงเหลือ ณ วันที่ 30 มิถุนายน 2567</t>
  </si>
  <si>
    <t>สำหรับงวดหกเดือนสิ้นสุดวันที่ 30 มิถุนายน 2568</t>
  </si>
  <si>
    <t>ยอดคงเหลือ ณ วันที่ 30 มิถุนายน 2568</t>
  </si>
  <si>
    <t>สำหรับงวดหกเดือนสิ้นสุด</t>
  </si>
  <si>
    <t>เงินปันผลรับ</t>
  </si>
  <si>
    <t>ดอกเบี้ยรับ</t>
  </si>
  <si>
    <t>เงินสดรับชำระคืนจากเงินให้กู้ยืมระยะสั้นแก่กิจการที่เกี่ยวข้องกัน</t>
  </si>
  <si>
    <t>เงินสดรับชำระคืนจากเงินให้กู้ยืมระยะยาวแก่กิจการอื่น</t>
  </si>
  <si>
    <t>เงินปันผลจ่ายให้ผู้ถือหุ้นของบริษัท</t>
  </si>
  <si>
    <t>สิทธิการใช้ที่ได้มาจากการทำสัญญา</t>
  </si>
  <si>
    <t>ขาดทุนจากอัตราแลกเปลี่ยนที่ยังไม่เกิดขึ้นจริง</t>
  </si>
  <si>
    <t>ทำไมน้อยกว่าเดี่ยว</t>
  </si>
  <si>
    <t>เงินให้กู้ยืมระยะสั้น</t>
  </si>
  <si>
    <t xml:space="preserve">ปัดเลขหน่อยให้ net ได้ </t>
  </si>
  <si>
    <t>conso</t>
  </si>
  <si>
    <t>เดี่ยว</t>
  </si>
  <si>
    <t>diff</t>
  </si>
  <si>
    <t>เงินสดจ่ายเพื่อซื้ออาคาร เครื่องจักรและอุปกรณ์</t>
  </si>
  <si>
    <t>ไม่ตรงกับ Q1'25</t>
  </si>
  <si>
    <t>คิวหนึ่งน่าจะผิดครับ ถ้าตาม YE จะเป็น RPT</t>
  </si>
  <si>
    <t>ปัดใหม่</t>
  </si>
  <si>
    <t>Royal print house</t>
  </si>
  <si>
    <t>เปลี่ยนเลข</t>
  </si>
  <si>
    <t>ไม่น้อยละ</t>
  </si>
  <si>
    <t>ปัดเลขใหม่</t>
  </si>
  <si>
    <t>MS</t>
  </si>
  <si>
    <t>ขาดทุน (กลับรายการ) ค่าเผื่อมูลค่าสินค้าลดลงและสินค้าล้าสมัย</t>
  </si>
  <si>
    <t>(กลับรายการ) ผลขาดทุนจากการด้อยค่าด้านเครดิตที่คาดว่าจะเกิดขึ้น</t>
  </si>
  <si>
    <t xml:space="preserve">    จากสถาบันการเงิน (ลดลง) เพิ่มขึ้นสุทธิ</t>
  </si>
  <si>
    <t>เงินสดและรายการเทียบเท่าเงินสดเพิ่มขึ้นสุทธิ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</si>
</sst>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#,##0.00;\(#,##0.00\)"/>
    <numFmt numFmtId="167" formatCode="#,##0;\(#,##0\)"/>
    <numFmt numFmtId="168" formatCode="0.0%"/>
    <numFmt numFmtId="169" formatCode="_(* #,##0_);_(* \(#,##0\);_(* &quot;-&quot;?_);_(@_)"/>
    <numFmt numFmtId="170" formatCode="_(* #,##0.00_);_(* \(#,##0.00\);_(* &quot;-&quot;_);_(@_)"/>
  </numFmts>
  <fonts count="19" x14ac:knownFonts="1">
    <font>
      <sz val="15"/>
      <name val="Angsana New"/>
      <family val="1"/>
    </font>
    <font>
      <sz val="15"/>
      <name val="Angsana New"/>
      <family val="1"/>
    </font>
    <font>
      <b/>
      <sz val="16"/>
      <name val="Angsana New"/>
      <family val="1"/>
    </font>
    <font>
      <b/>
      <i/>
      <sz val="16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5"/>
      <name val="Angsana New"/>
      <family val="1"/>
    </font>
    <font>
      <sz val="10"/>
      <name val="Arial"/>
      <family val="2"/>
    </font>
    <font>
      <b/>
      <sz val="15"/>
      <color indexed="9"/>
      <name val="Angsana New"/>
      <family val="1"/>
    </font>
    <font>
      <sz val="14"/>
      <name val="Cordia New"/>
      <family val="2"/>
    </font>
    <font>
      <i/>
      <sz val="15"/>
      <color theme="0"/>
      <name val="Angsana New"/>
      <family val="1"/>
    </font>
    <font>
      <sz val="15"/>
      <color rgb="FFFF0000"/>
      <name val="Angsana New"/>
      <family val="1"/>
    </font>
    <font>
      <sz val="15"/>
      <color rgb="FF002060"/>
      <name val="Angsana New"/>
      <family val="1"/>
    </font>
    <font>
      <sz val="15"/>
      <color rgb="FF000000"/>
      <name val="Angsana New"/>
      <family val="1"/>
    </font>
    <font>
      <sz val="15"/>
      <color theme="8"/>
      <name val="Angsana New"/>
      <family val="1"/>
    </font>
    <font>
      <b/>
      <sz val="16"/>
      <color theme="0"/>
      <name val="Angsana New"/>
      <family val="1"/>
    </font>
    <font>
      <sz val="15"/>
      <color theme="0"/>
      <name val="Angsana New"/>
      <family val="1"/>
    </font>
    <font>
      <b/>
      <sz val="14"/>
      <color theme="0"/>
      <name val="Angsana New"/>
      <family val="1"/>
    </font>
    <font>
      <b/>
      <sz val="15"/>
      <color theme="0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9" fontId="1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</cellStyleXfs>
  <cellXfs count="218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165" fontId="2" fillId="0" borderId="0" xfId="1" applyNumberFormat="1" applyFont="1" applyFill="1" applyProtection="1">
      <protection locked="0"/>
    </xf>
    <xf numFmtId="165" fontId="4" fillId="0" borderId="0" xfId="1" applyNumberFormat="1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165" fontId="4" fillId="0" borderId="0" xfId="1" applyNumberFormat="1" applyFont="1" applyFill="1" applyBorder="1" applyAlignment="1" applyProtection="1">
      <alignment horizontal="center"/>
      <protection locked="0"/>
    </xf>
    <xf numFmtId="165" fontId="0" fillId="0" borderId="0" xfId="1" applyNumberFormat="1" applyFont="1" applyFill="1" applyProtection="1">
      <protection locked="0"/>
    </xf>
    <xf numFmtId="165" fontId="0" fillId="0" borderId="0" xfId="1" applyNumberFormat="1" applyFont="1" applyFill="1" applyAlignment="1" applyProtection="1">
      <alignment horizontal="center"/>
      <protection locked="0"/>
    </xf>
    <xf numFmtId="165" fontId="0" fillId="0" borderId="0" xfId="1" applyNumberFormat="1" applyFont="1" applyFill="1" applyBorder="1" applyAlignment="1" applyProtection="1">
      <protection locked="0"/>
    </xf>
    <xf numFmtId="165" fontId="0" fillId="0" borderId="0" xfId="1" applyNumberFormat="1" applyFont="1" applyFill="1" applyBorder="1" applyAlignment="1" applyProtection="1">
      <alignment horizontal="center"/>
      <protection locked="0"/>
    </xf>
    <xf numFmtId="49" fontId="0" fillId="0" borderId="0" xfId="1" applyNumberFormat="1" applyFont="1" applyFill="1" applyAlignment="1" applyProtection="1">
      <alignment horizontal="center"/>
      <protection locked="0"/>
    </xf>
    <xf numFmtId="49" fontId="0" fillId="0" borderId="0" xfId="1" applyNumberFormat="1" applyFont="1" applyFill="1" applyProtection="1">
      <protection locked="0"/>
    </xf>
    <xf numFmtId="0" fontId="0" fillId="0" borderId="0" xfId="1" applyNumberFormat="1" applyFont="1" applyFill="1" applyBorder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165" fontId="0" fillId="0" borderId="0" xfId="1" applyNumberFormat="1" applyFont="1" applyFill="1" applyAlignment="1" applyProtection="1">
      <alignment horizontal="right"/>
      <protection locked="0"/>
    </xf>
    <xf numFmtId="169" fontId="1" fillId="0" borderId="0" xfId="1" applyNumberFormat="1" applyFont="1" applyFill="1" applyAlignment="1" applyProtection="1">
      <alignment horizontal="right"/>
      <protection locked="0"/>
    </xf>
    <xf numFmtId="165" fontId="11" fillId="0" borderId="0" xfId="1" applyNumberFormat="1" applyFont="1" applyFill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165" fontId="1" fillId="0" borderId="0" xfId="1" applyNumberFormat="1" applyFont="1" applyFill="1" applyBorder="1" applyAlignment="1" applyProtection="1">
      <alignment horizontal="center"/>
      <protection locked="0"/>
    </xf>
    <xf numFmtId="169" fontId="1" fillId="0" borderId="0" xfId="1" applyNumberFormat="1" applyFont="1" applyFill="1" applyProtection="1">
      <protection locked="0"/>
    </xf>
    <xf numFmtId="169" fontId="4" fillId="0" borderId="0" xfId="1" applyNumberFormat="1" applyFont="1" applyFill="1" applyAlignment="1" applyProtection="1">
      <alignment horizontal="right"/>
      <protection locked="0"/>
    </xf>
    <xf numFmtId="169" fontId="0" fillId="0" borderId="0" xfId="1" applyNumberFormat="1" applyFont="1" applyFill="1" applyAlignment="1" applyProtection="1">
      <alignment horizontal="right"/>
      <protection locked="0"/>
    </xf>
    <xf numFmtId="169" fontId="1" fillId="0" borderId="0" xfId="1" quotePrefix="1" applyNumberFormat="1" applyFont="1" applyFill="1" applyAlignment="1" applyProtection="1">
      <alignment horizontal="center"/>
      <protection locked="0"/>
    </xf>
    <xf numFmtId="169" fontId="1" fillId="0" borderId="0" xfId="1" applyNumberFormat="1" applyFont="1" applyFill="1" applyAlignment="1" applyProtection="1">
      <protection locked="0"/>
    </xf>
    <xf numFmtId="169" fontId="1" fillId="0" borderId="0" xfId="1" quotePrefix="1" applyNumberFormat="1" applyFont="1" applyFill="1" applyAlignment="1" applyProtection="1">
      <protection locked="0"/>
    </xf>
    <xf numFmtId="165" fontId="0" fillId="0" borderId="0" xfId="0" applyNumberFormat="1" applyProtection="1">
      <protection locked="0"/>
    </xf>
    <xf numFmtId="165" fontId="11" fillId="0" borderId="0" xfId="1" applyNumberFormat="1" applyFont="1" applyFill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165" fontId="11" fillId="0" borderId="0" xfId="0" applyNumberFormat="1" applyFont="1" applyProtection="1">
      <protection locked="0"/>
    </xf>
    <xf numFmtId="169" fontId="8" fillId="0" borderId="0" xfId="1" applyNumberFormat="1" applyFont="1" applyFill="1" applyBorder="1" applyAlignment="1" applyProtection="1">
      <alignment horizontal="right"/>
      <protection locked="0"/>
    </xf>
    <xf numFmtId="169" fontId="8" fillId="0" borderId="0" xfId="1" applyNumberFormat="1" applyFont="1" applyFill="1" applyAlignment="1" applyProtection="1">
      <alignment horizontal="right"/>
      <protection locked="0"/>
    </xf>
    <xf numFmtId="0" fontId="2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vertical="top"/>
      <protection locked="0"/>
    </xf>
    <xf numFmtId="169" fontId="0" fillId="0" borderId="0" xfId="0" applyNumberFormat="1" applyProtection="1">
      <protection locked="0"/>
    </xf>
    <xf numFmtId="169" fontId="1" fillId="0" borderId="0" xfId="1" applyNumberFormat="1" applyFont="1" applyFill="1" applyAlignment="1" applyProtection="1">
      <alignment horizontal="center"/>
      <protection locked="0"/>
    </xf>
    <xf numFmtId="169" fontId="1" fillId="0" borderId="0" xfId="1" quotePrefix="1" applyNumberFormat="1" applyFont="1" applyFill="1" applyBorder="1" applyAlignment="1" applyProtection="1">
      <alignment horizontal="center"/>
      <protection locked="0"/>
    </xf>
    <xf numFmtId="169" fontId="1" fillId="0" borderId="0" xfId="1" applyNumberFormat="1" applyFont="1" applyFill="1" applyBorder="1" applyAlignment="1" applyProtection="1">
      <alignment horizontal="right"/>
      <protection locked="0"/>
    </xf>
    <xf numFmtId="169" fontId="1" fillId="0" borderId="0" xfId="1" applyNumberFormat="1" applyFont="1" applyFill="1" applyBorder="1" applyAlignment="1" applyProtection="1">
      <alignment horizontal="center"/>
      <protection locked="0"/>
    </xf>
    <xf numFmtId="169" fontId="1" fillId="0" borderId="2" xfId="1" applyNumberFormat="1" applyFont="1" applyFill="1" applyBorder="1" applyAlignment="1" applyProtection="1">
      <alignment horizontal="right"/>
      <protection locked="0"/>
    </xf>
    <xf numFmtId="169" fontId="4" fillId="0" borderId="0" xfId="1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 applyProtection="1">
      <alignment vertical="top"/>
      <protection locked="0"/>
    </xf>
    <xf numFmtId="169" fontId="2" fillId="0" borderId="0" xfId="1" applyNumberFormat="1" applyFont="1" applyFill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Protection="1">
      <protection locked="0"/>
    </xf>
    <xf numFmtId="169" fontId="0" fillId="0" borderId="3" xfId="1" applyNumberFormat="1" applyFont="1" applyFill="1" applyBorder="1" applyAlignment="1" applyProtection="1">
      <alignment horizontal="right"/>
      <protection locked="0"/>
    </xf>
    <xf numFmtId="169" fontId="0" fillId="0" borderId="0" xfId="1" applyNumberFormat="1" applyFont="1" applyFill="1" applyBorder="1" applyAlignment="1" applyProtection="1">
      <alignment horizontal="right"/>
      <protection locked="0"/>
    </xf>
    <xf numFmtId="169" fontId="0" fillId="0" borderId="0" xfId="1" applyNumberFormat="1" applyFont="1" applyFill="1" applyBorder="1" applyProtection="1">
      <protection locked="0"/>
    </xf>
    <xf numFmtId="169" fontId="1" fillId="0" borderId="2" xfId="1" quotePrefix="1" applyNumberFormat="1" applyFont="1" applyFill="1" applyBorder="1" applyAlignment="1" applyProtection="1">
      <alignment horizontal="center"/>
      <protection locked="0"/>
    </xf>
    <xf numFmtId="169" fontId="4" fillId="0" borderId="1" xfId="1" applyNumberFormat="1" applyFont="1" applyFill="1" applyBorder="1" applyAlignment="1" applyProtection="1">
      <alignment horizontal="right"/>
    </xf>
    <xf numFmtId="169" fontId="4" fillId="0" borderId="1" xfId="1" applyNumberFormat="1" applyFont="1" applyFill="1" applyBorder="1" applyAlignment="1" applyProtection="1"/>
    <xf numFmtId="169" fontId="4" fillId="0" borderId="3" xfId="1" applyNumberFormat="1" applyFont="1" applyFill="1" applyBorder="1" applyAlignment="1" applyProtection="1">
      <alignment horizontal="right"/>
    </xf>
    <xf numFmtId="169" fontId="4" fillId="0" borderId="2" xfId="1" applyNumberFormat="1" applyFont="1" applyFill="1" applyBorder="1" applyAlignment="1" applyProtection="1">
      <alignment horizontal="right"/>
    </xf>
    <xf numFmtId="169" fontId="4" fillId="0" borderId="0" xfId="1" applyNumberFormat="1" applyFont="1" applyFill="1" applyAlignment="1" applyProtection="1">
      <alignment horizontal="right"/>
    </xf>
    <xf numFmtId="43" fontId="1" fillId="0" borderId="0" xfId="1" applyFont="1" applyFill="1" applyProtection="1">
      <protection locked="0"/>
    </xf>
    <xf numFmtId="0" fontId="2" fillId="0" borderId="0" xfId="4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4" applyFont="1" applyAlignment="1" applyProtection="1">
      <alignment horizontal="center" vertical="center"/>
      <protection locked="0"/>
    </xf>
    <xf numFmtId="0" fontId="4" fillId="0" borderId="0" xfId="4" applyFont="1" applyAlignment="1" applyProtection="1">
      <alignment horizontal="center"/>
      <protection locked="0"/>
    </xf>
    <xf numFmtId="0" fontId="0" fillId="0" borderId="0" xfId="1" applyNumberFormat="1" applyFont="1" applyFill="1" applyAlignment="1" applyProtection="1">
      <alignment horizontal="center"/>
      <protection locked="0"/>
    </xf>
    <xf numFmtId="0" fontId="1" fillId="0" borderId="0" xfId="4" applyFont="1" applyAlignment="1" applyProtection="1">
      <alignment horizontal="center"/>
      <protection locked="0"/>
    </xf>
    <xf numFmtId="3" fontId="13" fillId="2" borderId="0" xfId="0" applyNumberFormat="1" applyFont="1" applyFill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169" fontId="1" fillId="0" borderId="0" xfId="0" applyNumberFormat="1" applyFont="1" applyAlignment="1" applyProtection="1">
      <alignment horizontal="right"/>
      <protection locked="0"/>
    </xf>
    <xf numFmtId="43" fontId="0" fillId="0" borderId="0" xfId="1" applyFont="1" applyFill="1" applyProtection="1">
      <protection locked="0"/>
    </xf>
    <xf numFmtId="41" fontId="1" fillId="0" borderId="0" xfId="0" applyNumberFormat="1" applyFont="1" applyProtection="1">
      <protection locked="0"/>
    </xf>
    <xf numFmtId="41" fontId="0" fillId="0" borderId="0" xfId="0" applyNumberFormat="1" applyAlignment="1" applyProtection="1">
      <alignment horizontal="right"/>
      <protection locked="0"/>
    </xf>
    <xf numFmtId="41" fontId="1" fillId="0" borderId="0" xfId="0" applyNumberFormat="1" applyFont="1" applyAlignment="1" applyProtection="1">
      <alignment horizontal="right"/>
      <protection locked="0"/>
    </xf>
    <xf numFmtId="168" fontId="1" fillId="0" borderId="0" xfId="6" applyNumberFormat="1" applyFont="1" applyFill="1" applyProtection="1">
      <protection locked="0"/>
    </xf>
    <xf numFmtId="164" fontId="1" fillId="0" borderId="0" xfId="0" applyNumberFormat="1" applyFont="1" applyProtection="1">
      <protection locked="0"/>
    </xf>
    <xf numFmtId="41" fontId="0" fillId="0" borderId="0" xfId="1" applyNumberFormat="1" applyFont="1" applyFill="1" applyBorder="1" applyAlignment="1" applyProtection="1">
      <alignment horizontal="center"/>
      <protection locked="0"/>
    </xf>
    <xf numFmtId="41" fontId="0" fillId="0" borderId="0" xfId="1" applyNumberFormat="1" applyFont="1" applyFill="1" applyAlignment="1" applyProtection="1">
      <alignment horizontal="center"/>
      <protection locked="0"/>
    </xf>
    <xf numFmtId="41" fontId="4" fillId="0" borderId="0" xfId="0" applyNumberFormat="1" applyFont="1" applyAlignment="1" applyProtection="1">
      <alignment horizontal="right"/>
      <protection locked="0"/>
    </xf>
    <xf numFmtId="165" fontId="1" fillId="0" borderId="0" xfId="1" applyNumberFormat="1" applyFont="1" applyFill="1" applyProtection="1">
      <protection locked="0"/>
    </xf>
    <xf numFmtId="9" fontId="1" fillId="0" borderId="0" xfId="6" applyFont="1" applyFill="1" applyProtection="1">
      <protection locked="0"/>
    </xf>
    <xf numFmtId="41" fontId="1" fillId="0" borderId="0" xfId="1" applyNumberFormat="1" applyFont="1" applyFill="1" applyAlignment="1" applyProtection="1">
      <protection locked="0"/>
    </xf>
    <xf numFmtId="41" fontId="1" fillId="0" borderId="0" xfId="1" applyNumberFormat="1" applyFont="1" applyFill="1" applyBorder="1" applyAlignment="1" applyProtection="1">
      <alignment horizontal="center"/>
      <protection locked="0"/>
    </xf>
    <xf numFmtId="41" fontId="0" fillId="0" borderId="0" xfId="0" applyNumberFormat="1" applyProtection="1">
      <protection locked="0"/>
    </xf>
    <xf numFmtId="41" fontId="0" fillId="0" borderId="0" xfId="1" quotePrefix="1" applyNumberFormat="1" applyFont="1" applyFill="1" applyBorder="1" applyAlignment="1" applyProtection="1">
      <alignment horizontal="center"/>
      <protection locked="0"/>
    </xf>
    <xf numFmtId="41" fontId="1" fillId="0" borderId="0" xfId="1" applyNumberFormat="1" applyFont="1" applyFill="1" applyBorder="1" applyAlignment="1" applyProtection="1">
      <protection locked="0"/>
    </xf>
    <xf numFmtId="41" fontId="4" fillId="0" borderId="0" xfId="0" applyNumberFormat="1" applyFont="1" applyProtection="1">
      <protection locked="0"/>
    </xf>
    <xf numFmtId="41" fontId="4" fillId="0" borderId="0" xfId="1" applyNumberFormat="1" applyFont="1" applyFill="1" applyProtection="1">
      <protection locked="0"/>
    </xf>
    <xf numFmtId="41" fontId="1" fillId="0" borderId="0" xfId="1" applyNumberFormat="1" applyFont="1" applyFill="1" applyProtection="1">
      <protection locked="0"/>
    </xf>
    <xf numFmtId="41" fontId="0" fillId="0" borderId="0" xfId="1" applyNumberFormat="1" applyFont="1" applyFill="1" applyProtection="1">
      <protection locked="0"/>
    </xf>
    <xf numFmtId="41" fontId="1" fillId="0" borderId="2" xfId="1" applyNumberFormat="1" applyFont="1" applyFill="1" applyBorder="1" applyAlignment="1" applyProtection="1">
      <alignment horizontal="center"/>
      <protection locked="0"/>
    </xf>
    <xf numFmtId="10" fontId="0" fillId="0" borderId="0" xfId="6" applyNumberFormat="1" applyFont="1" applyFill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166" fontId="1" fillId="0" borderId="0" xfId="5" applyNumberFormat="1" applyFont="1" applyProtection="1">
      <protection locked="0"/>
    </xf>
    <xf numFmtId="41" fontId="1" fillId="0" borderId="0" xfId="5" applyNumberFormat="1" applyFont="1" applyProtection="1">
      <protection locked="0"/>
    </xf>
    <xf numFmtId="41" fontId="1" fillId="0" borderId="0" xfId="1" applyNumberFormat="1" applyFont="1" applyFill="1" applyBorder="1" applyProtection="1">
      <protection locked="0"/>
    </xf>
    <xf numFmtId="41" fontId="0" fillId="0" borderId="0" xfId="5" applyNumberFormat="1" applyFont="1" applyProtection="1">
      <protection locked="0"/>
    </xf>
    <xf numFmtId="164" fontId="1" fillId="0" borderId="0" xfId="0" applyNumberFormat="1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164" fontId="0" fillId="0" borderId="0" xfId="0" applyNumberFormat="1" applyProtection="1">
      <protection locked="0"/>
    </xf>
    <xf numFmtId="41" fontId="0" fillId="0" borderId="0" xfId="0" applyNumberFormat="1" applyAlignment="1" applyProtection="1">
      <alignment horizontal="center"/>
      <protection locked="0"/>
    </xf>
    <xf numFmtId="43" fontId="2" fillId="0" borderId="0" xfId="1" applyFont="1" applyFill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43" fontId="4" fillId="0" borderId="0" xfId="1" applyFont="1" applyFill="1" applyBorder="1" applyAlignment="1" applyProtection="1">
      <protection locked="0"/>
    </xf>
    <xf numFmtId="164" fontId="4" fillId="0" borderId="0" xfId="0" applyNumberFormat="1" applyFont="1" applyAlignment="1" applyProtection="1">
      <alignment horizontal="right"/>
      <protection locked="0"/>
    </xf>
    <xf numFmtId="41" fontId="4" fillId="0" borderId="1" xfId="0" applyNumberFormat="1" applyFont="1" applyBorder="1" applyAlignment="1">
      <alignment horizontal="right"/>
    </xf>
    <xf numFmtId="41" fontId="4" fillId="0" borderId="1" xfId="1" applyNumberFormat="1" applyFont="1" applyFill="1" applyBorder="1" applyAlignment="1" applyProtection="1">
      <alignment horizontal="right"/>
    </xf>
    <xf numFmtId="41" fontId="4" fillId="0" borderId="0" xfId="1" applyNumberFormat="1" applyFont="1" applyFill="1" applyProtection="1"/>
    <xf numFmtId="41" fontId="4" fillId="0" borderId="5" xfId="0" applyNumberFormat="1" applyFont="1" applyBorder="1" applyAlignment="1">
      <alignment horizontal="right"/>
    </xf>
    <xf numFmtId="41" fontId="0" fillId="0" borderId="0" xfId="0" applyNumberFormat="1"/>
    <xf numFmtId="41" fontId="4" fillId="0" borderId="4" xfId="0" applyNumberFormat="1" applyFont="1" applyBorder="1" applyAlignment="1">
      <alignment horizontal="right"/>
    </xf>
    <xf numFmtId="41" fontId="4" fillId="0" borderId="4" xfId="1" applyNumberFormat="1" applyFont="1" applyFill="1" applyBorder="1" applyAlignment="1" applyProtection="1">
      <alignment horizontal="center"/>
    </xf>
    <xf numFmtId="41" fontId="0" fillId="0" borderId="0" xfId="1" applyNumberFormat="1" applyFont="1" applyFill="1" applyProtection="1"/>
    <xf numFmtId="170" fontId="4" fillId="0" borderId="3" xfId="1" applyNumberFormat="1" applyFont="1" applyFill="1" applyBorder="1" applyAlignment="1" applyProtection="1"/>
    <xf numFmtId="41" fontId="0" fillId="0" borderId="0" xfId="1" applyNumberFormat="1" applyFont="1" applyFill="1" applyBorder="1" applyAlignment="1" applyProtection="1">
      <protection locked="0"/>
    </xf>
    <xf numFmtId="41" fontId="0" fillId="0" borderId="0" xfId="1" applyNumberFormat="1" applyFont="1" applyFill="1" applyAlignment="1" applyProtection="1">
      <alignment horizontal="right"/>
      <protection locked="0"/>
    </xf>
    <xf numFmtId="41" fontId="0" fillId="0" borderId="0" xfId="8" applyNumberFormat="1" applyFont="1" applyFill="1" applyAlignment="1" applyProtection="1">
      <alignment horizontal="right"/>
      <protection locked="0"/>
    </xf>
    <xf numFmtId="41" fontId="0" fillId="0" borderId="2" xfId="1" applyNumberFormat="1" applyFont="1" applyFill="1" applyBorder="1" applyAlignment="1" applyProtection="1">
      <protection locked="0"/>
    </xf>
    <xf numFmtId="0" fontId="0" fillId="3" borderId="0" xfId="0" applyFill="1" applyProtection="1">
      <protection locked="0"/>
    </xf>
    <xf numFmtId="41" fontId="0" fillId="0" borderId="2" xfId="1" applyNumberFormat="1" applyFont="1" applyFill="1" applyBorder="1" applyAlignment="1" applyProtection="1">
      <alignment horizontal="center"/>
      <protection locked="0"/>
    </xf>
    <xf numFmtId="41" fontId="4" fillId="0" borderId="0" xfId="1" applyNumberFormat="1" applyFont="1" applyFill="1" applyBorder="1" applyAlignment="1" applyProtection="1">
      <alignment horizontal="right"/>
      <protection locked="0"/>
    </xf>
    <xf numFmtId="166" fontId="0" fillId="0" borderId="0" xfId="5" applyNumberFormat="1" applyFont="1" applyProtection="1">
      <protection locked="0"/>
    </xf>
    <xf numFmtId="41" fontId="0" fillId="0" borderId="0" xfId="1" applyNumberFormat="1" applyFont="1" applyFill="1" applyBorder="1" applyAlignment="1" applyProtection="1">
      <alignment horizontal="right"/>
      <protection locked="0"/>
    </xf>
    <xf numFmtId="41" fontId="4" fillId="0" borderId="0" xfId="1" applyNumberFormat="1" applyFont="1" applyFill="1" applyBorder="1" applyAlignment="1" applyProtection="1">
      <alignment wrapText="1"/>
      <protection locked="0"/>
    </xf>
    <xf numFmtId="165" fontId="0" fillId="0" borderId="0" xfId="1" applyNumberFormat="1" applyFont="1" applyFill="1" applyBorder="1" applyProtection="1">
      <protection locked="0"/>
    </xf>
    <xf numFmtId="41" fontId="0" fillId="0" borderId="0" xfId="1" applyNumberFormat="1" applyFont="1" applyFill="1" applyBorder="1" applyProtection="1">
      <protection locked="0"/>
    </xf>
    <xf numFmtId="41" fontId="4" fillId="0" borderId="0" xfId="1" applyNumberFormat="1" applyFont="1" applyFill="1" applyBorder="1" applyAlignment="1" applyProtection="1">
      <alignment vertical="center" wrapText="1"/>
      <protection locked="0"/>
    </xf>
    <xf numFmtId="165" fontId="4" fillId="0" borderId="0" xfId="1" applyNumberFormat="1" applyFont="1" applyFill="1" applyBorder="1" applyAlignment="1" applyProtection="1">
      <alignment horizontal="right"/>
      <protection locked="0"/>
    </xf>
    <xf numFmtId="41" fontId="4" fillId="0" borderId="0" xfId="1" applyNumberFormat="1" applyFont="1" applyFill="1" applyBorder="1" applyAlignment="1" applyProtection="1"/>
    <xf numFmtId="41" fontId="4" fillId="0" borderId="3" xfId="1" applyNumberFormat="1" applyFont="1" applyFill="1" applyBorder="1" applyAlignment="1" applyProtection="1"/>
    <xf numFmtId="41" fontId="0" fillId="0" borderId="0" xfId="1" applyNumberFormat="1" applyFont="1" applyFill="1" applyBorder="1" applyAlignment="1" applyProtection="1"/>
    <xf numFmtId="41" fontId="4" fillId="0" borderId="3" xfId="1" applyNumberFormat="1" applyFont="1" applyFill="1" applyBorder="1" applyAlignment="1" applyProtection="1">
      <alignment vertical="center" wrapText="1"/>
    </xf>
    <xf numFmtId="43" fontId="4" fillId="0" borderId="3" xfId="1" applyFont="1" applyFill="1" applyBorder="1" applyAlignment="1" applyProtection="1">
      <alignment horizontal="right"/>
    </xf>
    <xf numFmtId="0" fontId="15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16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166" fontId="4" fillId="0" borderId="0" xfId="2" applyNumberFormat="1" applyFont="1" applyProtection="1">
      <protection locked="0"/>
    </xf>
    <xf numFmtId="0" fontId="17" fillId="0" borderId="0" xfId="0" applyFont="1" applyAlignment="1" applyProtection="1">
      <alignment horizontal="center"/>
      <protection locked="0"/>
    </xf>
    <xf numFmtId="165" fontId="0" fillId="0" borderId="0" xfId="1" applyNumberFormat="1" applyFont="1" applyFill="1" applyBorder="1" applyAlignment="1" applyProtection="1">
      <alignment horizontal="right"/>
      <protection locked="0"/>
    </xf>
    <xf numFmtId="166" fontId="18" fillId="0" borderId="0" xfId="2" applyNumberFormat="1" applyFont="1" applyAlignment="1" applyProtection="1">
      <alignment horizontal="center"/>
      <protection locked="0"/>
    </xf>
    <xf numFmtId="41" fontId="4" fillId="0" borderId="0" xfId="1" quotePrefix="1" applyNumberFormat="1" applyFont="1" applyFill="1" applyAlignment="1" applyProtection="1">
      <alignment horizontal="center"/>
      <protection locked="0"/>
    </xf>
    <xf numFmtId="41" fontId="0" fillId="0" borderId="0" xfId="1" quotePrefix="1" applyNumberFormat="1" applyFont="1" applyFill="1" applyAlignment="1" applyProtection="1">
      <alignment horizontal="center"/>
      <protection locked="0"/>
    </xf>
    <xf numFmtId="41" fontId="4" fillId="0" borderId="0" xfId="1" applyNumberFormat="1" applyFont="1" applyFill="1" applyBorder="1" applyAlignment="1" applyProtection="1">
      <alignment horizontal="center"/>
      <protection locked="0"/>
    </xf>
    <xf numFmtId="43" fontId="0" fillId="0" borderId="0" xfId="0" applyNumberFormat="1" applyProtection="1">
      <protection locked="0"/>
    </xf>
    <xf numFmtId="166" fontId="5" fillId="0" borderId="0" xfId="2" applyNumberFormat="1" applyFont="1" applyProtection="1">
      <protection locked="0"/>
    </xf>
    <xf numFmtId="166" fontId="16" fillId="0" borderId="0" xfId="2" applyNumberFormat="1" applyFont="1" applyAlignment="1" applyProtection="1">
      <alignment horizontal="center"/>
      <protection locked="0"/>
    </xf>
    <xf numFmtId="41" fontId="1" fillId="0" borderId="0" xfId="1" applyNumberFormat="1" applyFont="1" applyFill="1" applyBorder="1" applyAlignment="1" applyProtection="1">
      <alignment horizontal="right"/>
      <protection locked="0"/>
    </xf>
    <xf numFmtId="166" fontId="0" fillId="0" borderId="0" xfId="2" applyNumberFormat="1" applyFont="1" applyProtection="1">
      <protection locked="0"/>
    </xf>
    <xf numFmtId="167" fontId="6" fillId="0" borderId="0" xfId="2" applyNumberFormat="1" applyFont="1" applyAlignment="1" applyProtection="1">
      <alignment horizontal="center"/>
      <protection locked="0"/>
    </xf>
    <xf numFmtId="49" fontId="4" fillId="0" borderId="0" xfId="0" applyNumberFormat="1" applyFont="1" applyProtection="1">
      <protection locked="0"/>
    </xf>
    <xf numFmtId="49" fontId="18" fillId="0" borderId="0" xfId="0" applyNumberFormat="1" applyFont="1" applyAlignment="1" applyProtection="1">
      <alignment horizontal="center"/>
      <protection locked="0"/>
    </xf>
    <xf numFmtId="0" fontId="4" fillId="0" borderId="0" xfId="2" applyFont="1" applyAlignment="1" applyProtection="1">
      <alignment horizontal="left"/>
      <protection locked="0"/>
    </xf>
    <xf numFmtId="0" fontId="18" fillId="0" borderId="0" xfId="2" applyFont="1" applyAlignment="1" applyProtection="1">
      <alignment horizontal="center"/>
      <protection locked="0"/>
    </xf>
    <xf numFmtId="41" fontId="4" fillId="0" borderId="0" xfId="1" quotePrefix="1" applyNumberFormat="1" applyFont="1" applyFill="1" applyAlignment="1" applyProtection="1">
      <alignment horizontal="center"/>
    </xf>
    <xf numFmtId="41" fontId="4" fillId="0" borderId="0" xfId="1" applyNumberFormat="1" applyFont="1" applyFill="1" applyBorder="1" applyAlignment="1" applyProtection="1">
      <alignment horizontal="center"/>
    </xf>
    <xf numFmtId="41" fontId="1" fillId="0" borderId="0" xfId="1" applyNumberFormat="1" applyFont="1" applyFill="1" applyBorder="1" applyAlignment="1" applyProtection="1">
      <alignment horizontal="center"/>
    </xf>
    <xf numFmtId="41" fontId="1" fillId="0" borderId="0" xfId="1" quotePrefix="1" applyNumberFormat="1" applyFont="1" applyFill="1" applyBorder="1" applyAlignment="1" applyProtection="1">
      <alignment horizontal="center"/>
    </xf>
    <xf numFmtId="41" fontId="4" fillId="0" borderId="1" xfId="1" applyNumberFormat="1" applyFont="1" applyFill="1" applyBorder="1" applyAlignment="1" applyProtection="1">
      <alignment horizontal="center"/>
    </xf>
    <xf numFmtId="41" fontId="0" fillId="0" borderId="0" xfId="1" applyNumberFormat="1" applyFont="1" applyFill="1" applyBorder="1" applyAlignment="1" applyProtection="1">
      <alignment horizontal="center"/>
    </xf>
    <xf numFmtId="41" fontId="4" fillId="0" borderId="3" xfId="1" applyNumberFormat="1" applyFont="1" applyFill="1" applyBorder="1" applyAlignment="1" applyProtection="1">
      <alignment horizontal="center"/>
    </xf>
    <xf numFmtId="41" fontId="4" fillId="0" borderId="3" xfId="1" applyNumberFormat="1" applyFont="1" applyFill="1" applyBorder="1" applyProtection="1"/>
    <xf numFmtId="165" fontId="2" fillId="0" borderId="0" xfId="0" applyNumberFormat="1" applyFont="1" applyProtection="1">
      <protection locked="0"/>
    </xf>
    <xf numFmtId="165" fontId="4" fillId="0" borderId="0" xfId="1" quotePrefix="1" applyNumberFormat="1" applyFont="1" applyFill="1" applyAlignment="1" applyProtection="1">
      <alignment horizontal="center"/>
      <protection locked="0"/>
    </xf>
    <xf numFmtId="1" fontId="6" fillId="0" borderId="0" xfId="2" applyNumberFormat="1" applyFont="1" applyAlignment="1" applyProtection="1">
      <alignment horizontal="center"/>
      <protection locked="0"/>
    </xf>
    <xf numFmtId="166" fontId="1" fillId="0" borderId="0" xfId="2" applyNumberFormat="1" applyFont="1" applyProtection="1">
      <protection locked="0"/>
    </xf>
    <xf numFmtId="41" fontId="4" fillId="0" borderId="0" xfId="1" applyNumberFormat="1" applyFont="1" applyFill="1" applyBorder="1" applyProtection="1">
      <protection locked="0"/>
    </xf>
    <xf numFmtId="165" fontId="1" fillId="0" borderId="0" xfId="0" applyNumberFormat="1" applyFont="1" applyProtection="1">
      <protection locked="0"/>
    </xf>
    <xf numFmtId="41" fontId="4" fillId="0" borderId="1" xfId="1" applyNumberFormat="1" applyFont="1" applyFill="1" applyBorder="1" applyAlignment="1" applyProtection="1"/>
    <xf numFmtId="165" fontId="4" fillId="0" borderId="0" xfId="1" applyNumberFormat="1" applyFont="1" applyFill="1" applyAlignment="1" applyProtection="1">
      <protection locked="0"/>
    </xf>
    <xf numFmtId="0" fontId="2" fillId="0" borderId="0" xfId="3" applyFont="1" applyProtection="1">
      <protection locked="0"/>
    </xf>
    <xf numFmtId="0" fontId="0" fillId="0" borderId="0" xfId="3" applyFont="1" applyProtection="1">
      <protection locked="0"/>
    </xf>
    <xf numFmtId="167" fontId="4" fillId="0" borderId="0" xfId="3" applyNumberFormat="1" applyFont="1" applyAlignment="1" applyProtection="1">
      <alignment horizontal="center"/>
      <protection locked="0"/>
    </xf>
    <xf numFmtId="16" fontId="0" fillId="0" borderId="0" xfId="0" applyNumberFormat="1" applyProtection="1">
      <protection locked="0"/>
    </xf>
    <xf numFmtId="43" fontId="0" fillId="0" borderId="0" xfId="1" applyFont="1" applyFill="1" applyAlignment="1" applyProtection="1">
      <protection locked="0"/>
    </xf>
    <xf numFmtId="41" fontId="1" fillId="0" borderId="0" xfId="1" applyNumberFormat="1" applyFont="1" applyFill="1" applyAlignment="1" applyProtection="1">
      <alignment horizontal="right"/>
      <protection locked="0"/>
    </xf>
    <xf numFmtId="167" fontId="0" fillId="0" borderId="0" xfId="2" applyNumberFormat="1" applyFont="1" applyProtection="1">
      <protection locked="0"/>
    </xf>
    <xf numFmtId="41" fontId="1" fillId="0" borderId="2" xfId="1" applyNumberFormat="1" applyFont="1" applyFill="1" applyBorder="1" applyAlignment="1" applyProtection="1">
      <alignment horizontal="right"/>
      <protection locked="0"/>
    </xf>
    <xf numFmtId="43" fontId="4" fillId="0" borderId="0" xfId="1" applyFont="1" applyFill="1" applyAlignment="1" applyProtection="1">
      <protection locked="0"/>
    </xf>
    <xf numFmtId="0" fontId="1" fillId="0" borderId="0" xfId="1" applyNumberFormat="1" applyFont="1" applyFill="1" applyAlignment="1" applyProtection="1">
      <alignment horizontal="center"/>
      <protection locked="0"/>
    </xf>
    <xf numFmtId="41" fontId="1" fillId="0" borderId="0" xfId="1" applyNumberFormat="1" applyFont="1" applyFill="1" applyAlignment="1" applyProtection="1">
      <alignment horizontal="center"/>
      <protection locked="0"/>
    </xf>
    <xf numFmtId="165" fontId="14" fillId="0" borderId="0" xfId="0" applyNumberFormat="1" applyFont="1" applyProtection="1">
      <protection locked="0"/>
    </xf>
    <xf numFmtId="41" fontId="4" fillId="0" borderId="0" xfId="1" applyNumberFormat="1" applyFont="1" applyFill="1" applyAlignment="1" applyProtection="1">
      <alignment horizontal="right"/>
      <protection locked="0"/>
    </xf>
    <xf numFmtId="41" fontId="1" fillId="0" borderId="2" xfId="0" applyNumberFormat="1" applyFont="1" applyBorder="1" applyProtection="1">
      <protection locked="0"/>
    </xf>
    <xf numFmtId="41" fontId="1" fillId="0" borderId="2" xfId="1" applyNumberFormat="1" applyFont="1" applyFill="1" applyBorder="1" applyAlignment="1" applyProtection="1">
      <protection locked="0"/>
    </xf>
    <xf numFmtId="41" fontId="4" fillId="0" borderId="0" xfId="1" applyNumberFormat="1" applyFont="1" applyFill="1" applyAlignment="1" applyProtection="1">
      <protection locked="0"/>
    </xf>
    <xf numFmtId="41" fontId="6" fillId="0" borderId="0" xfId="0" applyNumberFormat="1" applyFont="1" applyAlignment="1" applyProtection="1">
      <alignment horizontal="center"/>
      <protection locked="0"/>
    </xf>
    <xf numFmtId="165" fontId="0" fillId="0" borderId="0" xfId="1" applyNumberFormat="1" applyFont="1" applyFill="1" applyAlignment="1" applyProtection="1">
      <protection locked="0"/>
    </xf>
    <xf numFmtId="41" fontId="1" fillId="0" borderId="0" xfId="0" applyNumberFormat="1" applyFont="1" applyAlignment="1">
      <alignment horizontal="right"/>
    </xf>
    <xf numFmtId="41" fontId="1" fillId="0" borderId="0" xfId="1" applyNumberFormat="1" applyFont="1" applyFill="1" applyAlignment="1" applyProtection="1">
      <alignment horizontal="right"/>
    </xf>
    <xf numFmtId="41" fontId="4" fillId="0" borderId="3" xfId="0" applyNumberFormat="1" applyFont="1" applyBorder="1"/>
    <xf numFmtId="41" fontId="1" fillId="0" borderId="2" xfId="1" applyNumberFormat="1" applyFont="1" applyFill="1" applyBorder="1" applyAlignment="1" applyProtection="1"/>
    <xf numFmtId="41" fontId="4" fillId="0" borderId="0" xfId="1" applyNumberFormat="1" applyFont="1" applyFill="1" applyAlignment="1" applyProtection="1">
      <alignment horizontal="right"/>
    </xf>
    <xf numFmtId="43" fontId="1" fillId="0" borderId="0" xfId="1" applyFont="1" applyProtection="1">
      <protection locked="0"/>
    </xf>
    <xf numFmtId="164" fontId="0" fillId="0" borderId="0" xfId="0" applyNumberFormat="1" applyAlignment="1" applyProtection="1">
      <alignment horizontal="right"/>
      <protection locked="0"/>
    </xf>
    <xf numFmtId="41" fontId="0" fillId="0" borderId="2" xfId="1" applyNumberFormat="1" applyFont="1" applyFill="1" applyBorder="1" applyProtection="1">
      <protection locked="0"/>
    </xf>
    <xf numFmtId="41" fontId="4" fillId="0" borderId="0" xfId="0" applyNumberFormat="1" applyFont="1" applyAlignment="1">
      <alignment horizontal="right"/>
    </xf>
    <xf numFmtId="41" fontId="0" fillId="0" borderId="2" xfId="0" applyNumberFormat="1" applyBorder="1" applyAlignment="1" applyProtection="1">
      <alignment horizontal="right"/>
      <protection locked="0"/>
    </xf>
    <xf numFmtId="41" fontId="0" fillId="0" borderId="2" xfId="1" applyNumberFormat="1" applyFont="1" applyFill="1" applyBorder="1" applyAlignment="1" applyProtection="1">
      <alignment horizontal="right"/>
      <protection locked="0"/>
    </xf>
    <xf numFmtId="41" fontId="4" fillId="0" borderId="0" xfId="0" applyNumberFormat="1" applyFont="1" applyAlignment="1" applyProtection="1">
      <alignment wrapText="1"/>
      <protection locked="0"/>
    </xf>
    <xf numFmtId="167" fontId="0" fillId="0" borderId="0" xfId="5" applyNumberFormat="1" applyFont="1" applyProtection="1">
      <protection locked="0"/>
    </xf>
    <xf numFmtId="165" fontId="1" fillId="0" borderId="2" xfId="1" applyNumberFormat="1" applyFont="1" applyFill="1" applyBorder="1" applyAlignment="1" applyProtection="1">
      <alignment horizontal="center"/>
      <protection locked="0"/>
    </xf>
    <xf numFmtId="165" fontId="1" fillId="0" borderId="2" xfId="1" applyNumberFormat="1" applyFont="1" applyFill="1" applyBorder="1" applyAlignment="1" applyProtection="1">
      <alignment horizontal="center"/>
    </xf>
    <xf numFmtId="165" fontId="4" fillId="0" borderId="2" xfId="1" applyNumberFormat="1" applyFont="1" applyFill="1" applyBorder="1" applyAlignment="1" applyProtection="1">
      <alignment horizontal="center"/>
    </xf>
    <xf numFmtId="165" fontId="0" fillId="0" borderId="0" xfId="1" applyNumberFormat="1" applyFont="1" applyProtection="1">
      <protection locked="0"/>
    </xf>
    <xf numFmtId="41" fontId="11" fillId="0" borderId="0" xfId="0" applyNumberFormat="1" applyFont="1" applyProtection="1">
      <protection locked="0"/>
    </xf>
    <xf numFmtId="41" fontId="1" fillId="0" borderId="2" xfId="0" applyNumberFormat="1" applyFont="1" applyBorder="1"/>
    <xf numFmtId="165" fontId="6" fillId="0" borderId="0" xfId="1" applyNumberFormat="1" applyFont="1" applyFill="1" applyBorder="1" applyAlignment="1" applyProtection="1">
      <alignment horizontal="center"/>
      <protection locked="0"/>
    </xf>
    <xf numFmtId="165" fontId="4" fillId="0" borderId="0" xfId="1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4" fillId="0" borderId="0" xfId="4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wrapText="1"/>
      <protection locked="0"/>
    </xf>
    <xf numFmtId="0" fontId="4" fillId="0" borderId="0" xfId="4" applyFont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167" fontId="4" fillId="0" borderId="0" xfId="3" applyNumberFormat="1" applyFont="1" applyAlignment="1" applyProtection="1">
      <alignment horizontal="center"/>
      <protection locked="0"/>
    </xf>
  </cellXfs>
  <cellStyles count="9">
    <cellStyle name="Comma" xfId="1" builtinId="3"/>
    <cellStyle name="Normal" xfId="0" builtinId="0"/>
    <cellStyle name="Normal 29" xfId="7" xr:uid="{884712AD-2215-4EB8-9115-552980DB769D}"/>
    <cellStyle name="Normal 4" xfId="2" xr:uid="{00000000-0005-0000-0000-000002000000}"/>
    <cellStyle name="Normal 4 2 2" xfId="3" xr:uid="{00000000-0005-0000-0000-000003000000}"/>
    <cellStyle name="Normal 5" xfId="4" xr:uid="{00000000-0005-0000-0000-000004000000}"/>
    <cellStyle name="Normal_AMT_BCP_TFS_Q151_Final-120508 2 2" xfId="5" xr:uid="{00000000-0005-0000-0000-000005000000}"/>
    <cellStyle name="Percent" xfId="6" builtinId="5"/>
    <cellStyle name="Percent 2" xfId="8" xr:uid="{79DEA0D8-1967-41D6-BA0B-F7628715CAB4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837C9-CD8E-42C6-AE4A-32DB3E238FB3}">
  <sheetPr>
    <tabColor theme="3" tint="-0.499984740745262"/>
  </sheetPr>
  <dimension ref="A1:Q75"/>
  <sheetViews>
    <sheetView tabSelected="1" zoomScale="80" zoomScaleNormal="80" zoomScaleSheetLayoutView="90" workbookViewId="0">
      <selection activeCell="O9" sqref="O9"/>
    </sheetView>
  </sheetViews>
  <sheetFormatPr defaultColWidth="8.8984375" defaultRowHeight="21.5" x14ac:dyDescent="0.65"/>
  <cols>
    <col min="1" max="1" width="47" style="7" customWidth="1"/>
    <col min="2" max="2" width="9.09765625" style="8" customWidth="1"/>
    <col min="3" max="3" width="14.59765625" style="10" customWidth="1"/>
    <col min="4" max="4" width="1" style="10" customWidth="1"/>
    <col min="5" max="5" width="13.8984375" style="10" bestFit="1" customWidth="1"/>
    <col min="6" max="6" width="1" style="10" customWidth="1"/>
    <col min="7" max="7" width="13.8984375" style="10" customWidth="1"/>
    <col min="8" max="8" width="1" style="10" customWidth="1"/>
    <col min="9" max="9" width="12.69921875" style="10" customWidth="1"/>
    <col min="10" max="10" width="11.296875" style="10" customWidth="1"/>
    <col min="11" max="11" width="14.59765625" style="10" customWidth="1"/>
    <col min="12" max="12" width="3.3984375" style="7" customWidth="1"/>
    <col min="13" max="13" width="10.8984375" style="7" bestFit="1" customWidth="1"/>
    <col min="14" max="16384" width="8.8984375" style="7"/>
  </cols>
  <sheetData>
    <row r="1" spans="1:13" s="5" customFormat="1" ht="23" x14ac:dyDescent="0.7">
      <c r="A1" s="1" t="s">
        <v>0</v>
      </c>
      <c r="B1" s="2"/>
      <c r="C1" s="3"/>
      <c r="D1" s="3"/>
      <c r="E1" s="3"/>
      <c r="F1" s="3"/>
      <c r="G1" s="3"/>
      <c r="H1" s="3"/>
      <c r="I1" s="3"/>
      <c r="J1" s="4"/>
      <c r="K1" s="4"/>
    </row>
    <row r="2" spans="1:13" s="5" customFormat="1" ht="23" x14ac:dyDescent="0.7">
      <c r="A2" s="1" t="s">
        <v>1</v>
      </c>
      <c r="B2" s="2"/>
      <c r="C2" s="3"/>
      <c r="D2" s="3"/>
      <c r="E2" s="3"/>
      <c r="F2" s="3"/>
      <c r="G2" s="3"/>
      <c r="H2" s="3"/>
      <c r="I2" s="3"/>
      <c r="J2" s="4"/>
      <c r="K2" s="4"/>
    </row>
    <row r="3" spans="1:13" s="5" customFormat="1" ht="22" x14ac:dyDescent="0.7">
      <c r="B3" s="6"/>
      <c r="C3" s="4"/>
      <c r="D3" s="4"/>
      <c r="E3" s="4"/>
      <c r="F3" s="4"/>
      <c r="G3" s="4"/>
      <c r="H3" s="4"/>
      <c r="I3" s="4"/>
      <c r="J3" s="4"/>
      <c r="K3" s="4"/>
    </row>
    <row r="4" spans="1:13" ht="22" x14ac:dyDescent="0.7">
      <c r="C4" s="207" t="s">
        <v>2</v>
      </c>
      <c r="D4" s="207"/>
      <c r="E4" s="207"/>
      <c r="F4" s="207"/>
      <c r="G4" s="207" t="s">
        <v>3</v>
      </c>
      <c r="H4" s="207"/>
      <c r="I4" s="207"/>
    </row>
    <row r="5" spans="1:13" x14ac:dyDescent="0.65">
      <c r="C5" s="11" t="s">
        <v>156</v>
      </c>
      <c r="D5" s="12"/>
      <c r="E5" s="13" t="s">
        <v>4</v>
      </c>
      <c r="F5" s="13"/>
      <c r="G5" s="11" t="s">
        <v>156</v>
      </c>
      <c r="H5" s="12"/>
      <c r="I5" s="13" t="s">
        <v>4</v>
      </c>
    </row>
    <row r="6" spans="1:13" ht="23" x14ac:dyDescent="0.7">
      <c r="A6" s="1" t="s">
        <v>5</v>
      </c>
      <c r="B6" s="8" t="s">
        <v>6</v>
      </c>
      <c r="C6" s="14" t="s">
        <v>148</v>
      </c>
      <c r="D6" s="15"/>
      <c r="E6" s="14" t="s">
        <v>7</v>
      </c>
      <c r="G6" s="14" t="s">
        <v>148</v>
      </c>
      <c r="H6" s="15"/>
      <c r="I6" s="14" t="s">
        <v>7</v>
      </c>
    </row>
    <row r="7" spans="1:13" ht="23" x14ac:dyDescent="0.7">
      <c r="A7" s="1"/>
      <c r="C7" s="16" t="s">
        <v>8</v>
      </c>
      <c r="D7" s="16"/>
      <c r="E7" s="16"/>
      <c r="F7" s="16"/>
      <c r="G7" s="16" t="s">
        <v>8</v>
      </c>
      <c r="H7" s="16"/>
      <c r="I7" s="16"/>
    </row>
    <row r="8" spans="1:13" x14ac:dyDescent="0.65">
      <c r="C8" s="206" t="s">
        <v>9</v>
      </c>
      <c r="D8" s="206"/>
      <c r="E8" s="206"/>
      <c r="F8" s="206"/>
      <c r="G8" s="206"/>
      <c r="H8" s="206"/>
      <c r="I8" s="206"/>
    </row>
    <row r="9" spans="1:13" ht="22" x14ac:dyDescent="0.7">
      <c r="A9" s="17" t="s">
        <v>10</v>
      </c>
      <c r="C9" s="18"/>
      <c r="D9" s="18"/>
      <c r="E9" s="18"/>
      <c r="F9" s="18"/>
      <c r="G9" s="18"/>
      <c r="H9" s="18"/>
      <c r="I9" s="18"/>
    </row>
    <row r="10" spans="1:13" x14ac:dyDescent="0.65">
      <c r="A10" s="7" t="s">
        <v>11</v>
      </c>
      <c r="C10" s="19">
        <v>236069</v>
      </c>
      <c r="D10" s="19"/>
      <c r="E10" s="19">
        <v>185038</v>
      </c>
      <c r="F10" s="19"/>
      <c r="G10" s="19">
        <v>163971</v>
      </c>
      <c r="H10" s="19"/>
      <c r="I10" s="19">
        <v>120910</v>
      </c>
    </row>
    <row r="11" spans="1:13" s="21" customFormat="1" x14ac:dyDescent="0.65">
      <c r="A11" s="7" t="s">
        <v>12</v>
      </c>
      <c r="B11" s="8" t="s">
        <v>145</v>
      </c>
      <c r="C11" s="19">
        <v>1404845</v>
      </c>
      <c r="D11" s="19"/>
      <c r="E11" s="19">
        <v>1701475</v>
      </c>
      <c r="F11" s="19"/>
      <c r="G11" s="19">
        <v>1417161</v>
      </c>
      <c r="H11" s="19"/>
      <c r="I11" s="19">
        <v>1704441</v>
      </c>
      <c r="J11" s="20"/>
      <c r="K11" s="20"/>
      <c r="M11" s="22"/>
    </row>
    <row r="12" spans="1:13" s="21" customFormat="1" x14ac:dyDescent="0.65">
      <c r="A12" s="7" t="s">
        <v>180</v>
      </c>
      <c r="B12" s="8">
        <v>2</v>
      </c>
      <c r="C12" s="23">
        <v>0</v>
      </c>
      <c r="D12" s="19"/>
      <c r="E12" s="23">
        <v>0</v>
      </c>
      <c r="F12" s="19"/>
      <c r="G12" s="23">
        <v>0</v>
      </c>
      <c r="H12" s="19"/>
      <c r="I12" s="23">
        <v>0</v>
      </c>
      <c r="J12" s="20"/>
      <c r="K12" s="20"/>
      <c r="M12" s="22"/>
    </row>
    <row r="13" spans="1:13" x14ac:dyDescent="0.65">
      <c r="A13" s="7" t="s">
        <v>14</v>
      </c>
      <c r="C13" s="19">
        <v>1298018</v>
      </c>
      <c r="D13" s="19"/>
      <c r="E13" s="19">
        <v>1284139</v>
      </c>
      <c r="F13" s="19"/>
      <c r="G13" s="19">
        <v>1291865</v>
      </c>
      <c r="H13" s="19"/>
      <c r="I13" s="19">
        <v>1279095</v>
      </c>
      <c r="L13" s="10"/>
      <c r="M13" s="10"/>
    </row>
    <row r="14" spans="1:13" x14ac:dyDescent="0.65">
      <c r="A14" s="7" t="s">
        <v>15</v>
      </c>
      <c r="C14" s="19">
        <v>1790</v>
      </c>
      <c r="D14" s="19"/>
      <c r="E14" s="19">
        <v>1187</v>
      </c>
      <c r="F14" s="19"/>
      <c r="G14" s="19">
        <v>1790</v>
      </c>
      <c r="H14" s="19"/>
      <c r="I14" s="19">
        <v>1187</v>
      </c>
      <c r="L14" s="10"/>
      <c r="M14" s="10"/>
    </row>
    <row r="15" spans="1:13" ht="22" x14ac:dyDescent="0.7">
      <c r="A15" s="5" t="s">
        <v>16</v>
      </c>
      <c r="C15" s="53">
        <f>SUM(C10:C14)</f>
        <v>2940722</v>
      </c>
      <c r="D15" s="25"/>
      <c r="E15" s="53">
        <f>SUM(E10:E14)</f>
        <v>3171839</v>
      </c>
      <c r="F15" s="25"/>
      <c r="G15" s="53">
        <f>SUM(G10:G14)</f>
        <v>2874787</v>
      </c>
      <c r="H15" s="25"/>
      <c r="I15" s="53">
        <f>SUM(I10:I14)</f>
        <v>3105633</v>
      </c>
    </row>
    <row r="16" spans="1:13" x14ac:dyDescent="0.65">
      <c r="C16" s="26"/>
      <c r="D16" s="26"/>
      <c r="E16" s="26"/>
      <c r="F16" s="26"/>
      <c r="G16" s="26"/>
      <c r="H16" s="26"/>
      <c r="I16" s="26"/>
    </row>
    <row r="17" spans="1:13" ht="22" x14ac:dyDescent="0.7">
      <c r="A17" s="17" t="s">
        <v>17</v>
      </c>
      <c r="C17" s="26"/>
      <c r="D17" s="26"/>
      <c r="E17" s="26"/>
      <c r="F17" s="26"/>
      <c r="G17" s="26"/>
      <c r="H17" s="26"/>
      <c r="I17" s="26"/>
    </row>
    <row r="18" spans="1:13" x14ac:dyDescent="0.65">
      <c r="A18" s="7" t="s">
        <v>18</v>
      </c>
      <c r="B18" s="8">
        <v>4</v>
      </c>
      <c r="C18" s="23">
        <v>0</v>
      </c>
      <c r="D18" s="19"/>
      <c r="E18" s="23">
        <v>0</v>
      </c>
      <c r="F18" s="19"/>
      <c r="G18" s="19">
        <v>10000</v>
      </c>
      <c r="H18" s="19"/>
      <c r="I18" s="19">
        <v>10000</v>
      </c>
    </row>
    <row r="19" spans="1:13" x14ac:dyDescent="0.65">
      <c r="A19" s="7" t="s">
        <v>19</v>
      </c>
      <c r="C19" s="27"/>
      <c r="D19" s="19"/>
      <c r="E19" s="27"/>
      <c r="F19" s="19"/>
      <c r="G19" s="19"/>
      <c r="H19" s="19"/>
      <c r="I19" s="19"/>
    </row>
    <row r="20" spans="1:13" x14ac:dyDescent="0.65">
      <c r="A20" s="7" t="s">
        <v>20</v>
      </c>
      <c r="C20" s="28">
        <v>7383</v>
      </c>
      <c r="D20" s="19"/>
      <c r="E20" s="28">
        <v>7383</v>
      </c>
      <c r="F20" s="19"/>
      <c r="G20" s="28">
        <v>7383</v>
      </c>
      <c r="H20" s="19"/>
      <c r="I20" s="28">
        <v>7383</v>
      </c>
    </row>
    <row r="21" spans="1:13" hidden="1" x14ac:dyDescent="0.65">
      <c r="A21" s="7" t="s">
        <v>21</v>
      </c>
      <c r="C21" s="23"/>
      <c r="D21" s="19"/>
      <c r="E21" s="19">
        <v>0</v>
      </c>
      <c r="F21" s="19"/>
      <c r="G21" s="23"/>
      <c r="H21" s="19"/>
      <c r="I21" s="19">
        <v>0</v>
      </c>
    </row>
    <row r="22" spans="1:13" x14ac:dyDescent="0.65">
      <c r="A22" s="7" t="s">
        <v>22</v>
      </c>
      <c r="C22" s="29">
        <v>129157</v>
      </c>
      <c r="D22" s="19"/>
      <c r="E22" s="29">
        <v>129163</v>
      </c>
      <c r="F22" s="19"/>
      <c r="G22" s="19">
        <v>129421</v>
      </c>
      <c r="H22" s="19"/>
      <c r="I22" s="19">
        <v>129428</v>
      </c>
    </row>
    <row r="23" spans="1:13" x14ac:dyDescent="0.65">
      <c r="A23" s="7" t="s">
        <v>23</v>
      </c>
      <c r="B23" s="8">
        <v>5</v>
      </c>
      <c r="C23" s="28">
        <v>769644</v>
      </c>
      <c r="D23" s="19"/>
      <c r="E23" s="28">
        <v>763708</v>
      </c>
      <c r="F23" s="19"/>
      <c r="G23" s="19">
        <v>769328</v>
      </c>
      <c r="H23" s="19"/>
      <c r="I23" s="19">
        <v>763190</v>
      </c>
      <c r="L23" s="30"/>
    </row>
    <row r="24" spans="1:13" x14ac:dyDescent="0.65">
      <c r="A24" s="7" t="s">
        <v>24</v>
      </c>
      <c r="C24" s="28">
        <v>16935</v>
      </c>
      <c r="D24" s="19"/>
      <c r="E24" s="28">
        <v>18300</v>
      </c>
      <c r="F24" s="19"/>
      <c r="G24" s="19">
        <v>16935</v>
      </c>
      <c r="H24" s="19"/>
      <c r="I24" s="19">
        <v>18300</v>
      </c>
      <c r="J24" s="20"/>
    </row>
    <row r="25" spans="1:13" x14ac:dyDescent="0.65">
      <c r="A25" s="7" t="s">
        <v>25</v>
      </c>
      <c r="C25" s="28">
        <v>35512</v>
      </c>
      <c r="D25" s="19"/>
      <c r="E25" s="28">
        <v>38250</v>
      </c>
      <c r="F25" s="19"/>
      <c r="G25" s="19">
        <v>35073</v>
      </c>
      <c r="H25" s="19"/>
      <c r="I25" s="19">
        <v>37804</v>
      </c>
    </row>
    <row r="26" spans="1:13" x14ac:dyDescent="0.65">
      <c r="A26" s="7" t="s">
        <v>26</v>
      </c>
      <c r="C26" s="28">
        <v>16788</v>
      </c>
      <c r="D26" s="19"/>
      <c r="E26" s="28">
        <f>16053+1</f>
        <v>16054</v>
      </c>
      <c r="F26" s="19"/>
      <c r="G26" s="19">
        <v>16605</v>
      </c>
      <c r="H26" s="19"/>
      <c r="I26" s="19">
        <f>15858</f>
        <v>15858</v>
      </c>
      <c r="L26" s="10"/>
      <c r="M26" s="10"/>
    </row>
    <row r="27" spans="1:13" ht="22" x14ac:dyDescent="0.7">
      <c r="A27" s="5" t="s">
        <v>27</v>
      </c>
      <c r="C27" s="54">
        <f>SUM(C18:C26)</f>
        <v>975419</v>
      </c>
      <c r="D27" s="25"/>
      <c r="E27" s="54">
        <f>SUM(E18:E26)</f>
        <v>972858</v>
      </c>
      <c r="F27" s="25"/>
      <c r="G27" s="53">
        <f>SUM(G18:G26)</f>
        <v>984745</v>
      </c>
      <c r="H27" s="25"/>
      <c r="I27" s="53">
        <f>SUM(I18:I26)</f>
        <v>981963</v>
      </c>
      <c r="K27" s="31"/>
      <c r="L27" s="32"/>
      <c r="M27" s="32"/>
    </row>
    <row r="28" spans="1:13" ht="22" x14ac:dyDescent="0.7">
      <c r="A28" s="5"/>
      <c r="C28" s="24"/>
      <c r="D28" s="19"/>
      <c r="E28" s="24"/>
      <c r="F28" s="19"/>
      <c r="G28" s="24"/>
      <c r="H28" s="19"/>
      <c r="I28" s="24"/>
    </row>
    <row r="29" spans="1:13" ht="22.5" thickBot="1" x14ac:dyDescent="0.75">
      <c r="A29" s="5" t="s">
        <v>28</v>
      </c>
      <c r="C29" s="55">
        <f>SUM(C15+C27)</f>
        <v>3916141</v>
      </c>
      <c r="D29" s="25"/>
      <c r="E29" s="55">
        <f>SUM(E15+E27)</f>
        <v>4144697</v>
      </c>
      <c r="F29" s="25"/>
      <c r="G29" s="55">
        <f>SUM(G15+G27)</f>
        <v>3859532</v>
      </c>
      <c r="H29" s="25"/>
      <c r="I29" s="55">
        <f>SUM(I15+I27)</f>
        <v>4087596</v>
      </c>
      <c r="J29" s="20"/>
      <c r="K29" s="20"/>
      <c r="L29" s="30"/>
      <c r="M29" s="33"/>
    </row>
    <row r="30" spans="1:13" ht="22.5" thickTop="1" x14ac:dyDescent="0.7">
      <c r="A30" s="5"/>
      <c r="C30" s="34">
        <f>C29-C73</f>
        <v>0</v>
      </c>
      <c r="D30" s="35"/>
      <c r="E30" s="34">
        <f>E29-E73</f>
        <v>0</v>
      </c>
      <c r="F30" s="35"/>
      <c r="G30" s="34">
        <f>G29-G73</f>
        <v>0</v>
      </c>
      <c r="H30" s="35"/>
      <c r="I30" s="34">
        <f>I29-I73</f>
        <v>0</v>
      </c>
    </row>
    <row r="31" spans="1:13" s="1" customFormat="1" ht="23" x14ac:dyDescent="0.7">
      <c r="A31" s="1" t="s">
        <v>0</v>
      </c>
      <c r="B31" s="2"/>
      <c r="C31" s="3"/>
      <c r="D31" s="3"/>
      <c r="E31" s="3"/>
      <c r="F31" s="3"/>
      <c r="G31" s="3"/>
      <c r="H31" s="3"/>
      <c r="I31" s="3"/>
      <c r="J31" s="3"/>
      <c r="K31" s="3"/>
    </row>
    <row r="32" spans="1:13" s="1" customFormat="1" ht="23" x14ac:dyDescent="0.7">
      <c r="A32" s="1" t="s">
        <v>1</v>
      </c>
      <c r="B32" s="2"/>
      <c r="C32" s="3"/>
      <c r="D32" s="3"/>
      <c r="E32" s="3"/>
      <c r="F32" s="3"/>
      <c r="G32" s="3"/>
      <c r="H32" s="3"/>
      <c r="I32" s="3"/>
      <c r="J32" s="3"/>
      <c r="K32" s="3"/>
    </row>
    <row r="33" spans="1:13" s="1" customFormat="1" ht="7.5" customHeight="1" x14ac:dyDescent="0.7">
      <c r="B33" s="2"/>
      <c r="C33" s="3"/>
      <c r="D33" s="3"/>
      <c r="E33" s="3"/>
      <c r="F33" s="3"/>
      <c r="G33" s="3"/>
      <c r="H33" s="3"/>
      <c r="I33" s="3"/>
      <c r="J33" s="3"/>
      <c r="K33" s="3"/>
    </row>
    <row r="34" spans="1:13" ht="19.5" customHeight="1" x14ac:dyDescent="0.7">
      <c r="C34" s="207" t="s">
        <v>2</v>
      </c>
      <c r="D34" s="207"/>
      <c r="E34" s="207"/>
      <c r="F34" s="9"/>
      <c r="G34" s="207" t="s">
        <v>3</v>
      </c>
      <c r="H34" s="207"/>
      <c r="I34" s="207"/>
    </row>
    <row r="35" spans="1:13" ht="19.5" customHeight="1" x14ac:dyDescent="0.65">
      <c r="C35" s="11" t="s">
        <v>156</v>
      </c>
      <c r="D35" s="12"/>
      <c r="E35" s="13" t="s">
        <v>4</v>
      </c>
      <c r="F35" s="13"/>
      <c r="G35" s="11" t="s">
        <v>156</v>
      </c>
      <c r="H35" s="12"/>
      <c r="I35" s="13" t="s">
        <v>4</v>
      </c>
    </row>
    <row r="36" spans="1:13" ht="23" x14ac:dyDescent="0.65">
      <c r="A36" s="36" t="s">
        <v>29</v>
      </c>
      <c r="B36" s="8" t="s">
        <v>6</v>
      </c>
      <c r="C36" s="14" t="s">
        <v>148</v>
      </c>
      <c r="D36" s="15"/>
      <c r="E36" s="14" t="s">
        <v>7</v>
      </c>
      <c r="G36" s="14" t="s">
        <v>148</v>
      </c>
      <c r="H36" s="15"/>
      <c r="I36" s="14" t="s">
        <v>7</v>
      </c>
    </row>
    <row r="37" spans="1:13" ht="19.5" customHeight="1" x14ac:dyDescent="0.65">
      <c r="A37" s="36"/>
      <c r="C37" s="16" t="s">
        <v>8</v>
      </c>
      <c r="D37" s="16"/>
      <c r="E37" s="16"/>
      <c r="F37" s="16"/>
      <c r="G37" s="16" t="s">
        <v>8</v>
      </c>
      <c r="H37" s="16"/>
      <c r="I37" s="16"/>
    </row>
    <row r="38" spans="1:13" ht="19.5" customHeight="1" x14ac:dyDescent="0.65">
      <c r="C38" s="206" t="s">
        <v>9</v>
      </c>
      <c r="D38" s="206"/>
      <c r="E38" s="206"/>
      <c r="F38" s="206"/>
      <c r="G38" s="206"/>
      <c r="H38" s="206"/>
      <c r="I38" s="206"/>
    </row>
    <row r="39" spans="1:13" ht="22" x14ac:dyDescent="0.65">
      <c r="A39" s="37" t="s">
        <v>30</v>
      </c>
      <c r="C39" s="26"/>
      <c r="D39" s="26"/>
      <c r="E39" s="26"/>
      <c r="F39" s="26"/>
      <c r="G39" s="26"/>
      <c r="H39" s="26"/>
      <c r="I39" s="26"/>
    </row>
    <row r="40" spans="1:13" x14ac:dyDescent="0.65">
      <c r="A40" s="7" t="s">
        <v>31</v>
      </c>
      <c r="C40" s="19">
        <v>171843</v>
      </c>
      <c r="D40" s="19"/>
      <c r="E40" s="19">
        <v>331675</v>
      </c>
      <c r="F40" s="19"/>
      <c r="G40" s="19">
        <v>171843</v>
      </c>
      <c r="H40" s="19"/>
      <c r="I40" s="19">
        <v>331675</v>
      </c>
      <c r="L40" s="10"/>
      <c r="M40" s="10"/>
    </row>
    <row r="41" spans="1:13" x14ac:dyDescent="0.65">
      <c r="A41" s="7" t="s">
        <v>32</v>
      </c>
      <c r="B41" s="8">
        <v>2</v>
      </c>
      <c r="C41" s="19">
        <v>645225</v>
      </c>
      <c r="D41" s="19"/>
      <c r="E41" s="19">
        <v>752348</v>
      </c>
      <c r="F41" s="19"/>
      <c r="G41" s="19">
        <v>644506</v>
      </c>
      <c r="H41" s="19"/>
      <c r="I41" s="19">
        <v>750512</v>
      </c>
      <c r="J41" s="20"/>
      <c r="L41" s="10"/>
      <c r="M41" s="10"/>
    </row>
    <row r="42" spans="1:13" ht="20.5" customHeight="1" x14ac:dyDescent="0.65">
      <c r="A42" s="7" t="s">
        <v>33</v>
      </c>
      <c r="C42" s="19"/>
      <c r="D42" s="19"/>
      <c r="E42" s="19"/>
      <c r="F42" s="19"/>
      <c r="G42" s="19"/>
      <c r="H42" s="19"/>
      <c r="I42" s="19"/>
    </row>
    <row r="43" spans="1:13" ht="20.5" customHeight="1" x14ac:dyDescent="0.65">
      <c r="A43" s="7" t="s">
        <v>13</v>
      </c>
      <c r="B43" s="8">
        <v>6</v>
      </c>
      <c r="C43" s="19">
        <v>53360</v>
      </c>
      <c r="D43" s="19"/>
      <c r="E43" s="19">
        <v>42240</v>
      </c>
      <c r="F43" s="19"/>
      <c r="G43" s="19">
        <v>53360</v>
      </c>
      <c r="H43" s="19"/>
      <c r="I43" s="19">
        <v>42240</v>
      </c>
    </row>
    <row r="44" spans="1:13" x14ac:dyDescent="0.65">
      <c r="A44" s="7" t="s">
        <v>34</v>
      </c>
      <c r="C44" s="19"/>
      <c r="D44" s="19"/>
      <c r="E44" s="19"/>
      <c r="F44" s="19"/>
      <c r="G44" s="27"/>
      <c r="H44" s="19"/>
      <c r="I44" s="27"/>
    </row>
    <row r="45" spans="1:13" ht="20.5" customHeight="1" x14ac:dyDescent="0.65">
      <c r="A45" s="7" t="s">
        <v>13</v>
      </c>
      <c r="B45" s="8">
        <v>8</v>
      </c>
      <c r="C45" s="19">
        <v>5759</v>
      </c>
      <c r="D45" s="19"/>
      <c r="E45" s="19">
        <v>6720</v>
      </c>
      <c r="F45" s="19"/>
      <c r="G45" s="19">
        <v>5759</v>
      </c>
      <c r="H45" s="19"/>
      <c r="I45" s="27">
        <v>6720</v>
      </c>
    </row>
    <row r="46" spans="1:13" ht="20.5" customHeight="1" x14ac:dyDescent="0.65">
      <c r="A46" s="7" t="s">
        <v>35</v>
      </c>
      <c r="C46" s="19">
        <v>2581</v>
      </c>
      <c r="D46" s="19"/>
      <c r="E46" s="19">
        <v>31414</v>
      </c>
      <c r="F46" s="19"/>
      <c r="G46" s="39">
        <v>2367</v>
      </c>
      <c r="H46" s="19"/>
      <c r="I46" s="27">
        <v>30683</v>
      </c>
    </row>
    <row r="47" spans="1:13" ht="22" x14ac:dyDescent="0.7">
      <c r="A47" s="5" t="s">
        <v>36</v>
      </c>
      <c r="C47" s="53">
        <f>SUM(C40:C46)</f>
        <v>878768</v>
      </c>
      <c r="D47" s="25"/>
      <c r="E47" s="53">
        <f>SUM(E40:E46)</f>
        <v>1164397</v>
      </c>
      <c r="F47" s="25"/>
      <c r="G47" s="53">
        <f>SUM(G40:G46)</f>
        <v>877835</v>
      </c>
      <c r="H47" s="25"/>
      <c r="I47" s="53">
        <f>SUM(I40:I46)</f>
        <v>1161830</v>
      </c>
    </row>
    <row r="48" spans="1:13" ht="8.15" customHeight="1" x14ac:dyDescent="0.65">
      <c r="C48" s="26"/>
      <c r="D48" s="26"/>
      <c r="E48" s="26"/>
      <c r="F48" s="26"/>
      <c r="G48" s="26"/>
      <c r="H48" s="26"/>
      <c r="I48" s="26"/>
    </row>
    <row r="49" spans="1:13" ht="22" x14ac:dyDescent="0.65">
      <c r="A49" s="37" t="s">
        <v>37</v>
      </c>
      <c r="C49" s="26"/>
      <c r="D49" s="26"/>
      <c r="E49" s="26"/>
      <c r="F49" s="26"/>
      <c r="G49" s="26"/>
      <c r="H49" s="26"/>
      <c r="I49" s="26"/>
    </row>
    <row r="50" spans="1:13" ht="20.5" customHeight="1" x14ac:dyDescent="0.65">
      <c r="A50" s="7" t="s">
        <v>38</v>
      </c>
      <c r="B50" s="8">
        <v>6</v>
      </c>
      <c r="C50" s="40">
        <v>139420</v>
      </c>
      <c r="D50" s="41"/>
      <c r="E50" s="40">
        <v>96660</v>
      </c>
      <c r="F50" s="41"/>
      <c r="G50" s="40">
        <v>139420</v>
      </c>
      <c r="H50" s="41"/>
      <c r="I50" s="40">
        <v>96660</v>
      </c>
    </row>
    <row r="51" spans="1:13" x14ac:dyDescent="0.65">
      <c r="A51" s="7" t="s">
        <v>39</v>
      </c>
      <c r="B51" s="8">
        <v>8</v>
      </c>
      <c r="C51" s="42">
        <v>11897</v>
      </c>
      <c r="D51" s="41"/>
      <c r="E51" s="40">
        <v>12377</v>
      </c>
      <c r="F51" s="41"/>
      <c r="G51" s="42">
        <v>11897</v>
      </c>
      <c r="H51" s="41"/>
      <c r="I51" s="40">
        <v>12377</v>
      </c>
    </row>
    <row r="52" spans="1:13" x14ac:dyDescent="0.65">
      <c r="A52" s="7" t="s">
        <v>40</v>
      </c>
      <c r="C52" s="40"/>
      <c r="D52" s="41"/>
      <c r="E52" s="40"/>
      <c r="F52" s="41"/>
      <c r="G52" s="24"/>
      <c r="H52" s="41"/>
      <c r="I52" s="24"/>
    </row>
    <row r="53" spans="1:13" ht="20.5" customHeight="1" x14ac:dyDescent="0.65">
      <c r="A53" s="7" t="s">
        <v>41</v>
      </c>
      <c r="C53" s="43">
        <v>192683</v>
      </c>
      <c r="D53" s="19"/>
      <c r="E53" s="43">
        <v>187278</v>
      </c>
      <c r="F53" s="19"/>
      <c r="G53" s="43">
        <v>190554</v>
      </c>
      <c r="H53" s="19"/>
      <c r="I53" s="43">
        <v>185281</v>
      </c>
      <c r="L53" s="10"/>
      <c r="M53" s="10"/>
    </row>
    <row r="54" spans="1:13" ht="22" x14ac:dyDescent="0.7">
      <c r="A54" s="5" t="s">
        <v>42</v>
      </c>
      <c r="C54" s="53">
        <f>SUM(C50:C53)</f>
        <v>344000</v>
      </c>
      <c r="D54" s="25"/>
      <c r="E54" s="53">
        <f>SUM(E50:E53)</f>
        <v>296315</v>
      </c>
      <c r="F54" s="25"/>
      <c r="G54" s="53">
        <f>SUM(G50:G53)</f>
        <v>341871</v>
      </c>
      <c r="H54" s="25"/>
      <c r="I54" s="53">
        <f>SUM(I50:I53)</f>
        <v>294318</v>
      </c>
    </row>
    <row r="55" spans="1:13" ht="8.15" customHeight="1" x14ac:dyDescent="0.7">
      <c r="A55" s="5"/>
      <c r="C55" s="44"/>
      <c r="D55" s="44"/>
      <c r="E55" s="44"/>
      <c r="F55" s="44"/>
      <c r="G55" s="44"/>
      <c r="H55" s="44"/>
      <c r="I55" s="44"/>
    </row>
    <row r="56" spans="1:13" ht="22" x14ac:dyDescent="0.7">
      <c r="A56" s="45" t="s">
        <v>43</v>
      </c>
      <c r="C56" s="56">
        <f>SUM(C54,C47)</f>
        <v>1222768</v>
      </c>
      <c r="D56" s="25"/>
      <c r="E56" s="56">
        <f>SUM(E54,E47)</f>
        <v>1460712</v>
      </c>
      <c r="F56" s="25"/>
      <c r="G56" s="56">
        <f>SUM(G54,G47)</f>
        <v>1219706</v>
      </c>
      <c r="H56" s="25"/>
      <c r="I56" s="56">
        <f>SUM(I54,I47)</f>
        <v>1456148</v>
      </c>
    </row>
    <row r="57" spans="1:13" ht="8.15" customHeight="1" x14ac:dyDescent="0.7">
      <c r="A57" s="1"/>
      <c r="B57" s="2"/>
      <c r="C57" s="46"/>
      <c r="D57" s="46"/>
      <c r="E57" s="46"/>
      <c r="F57" s="46"/>
      <c r="G57" s="46"/>
      <c r="H57" s="46"/>
      <c r="I57" s="46"/>
    </row>
    <row r="58" spans="1:13" ht="20.5" customHeight="1" x14ac:dyDescent="0.7">
      <c r="A58" s="17" t="s">
        <v>44</v>
      </c>
      <c r="C58" s="26"/>
      <c r="D58" s="26"/>
      <c r="E58" s="26"/>
      <c r="F58" s="26"/>
      <c r="G58" s="26"/>
      <c r="H58" s="26"/>
      <c r="I58" s="26"/>
    </row>
    <row r="59" spans="1:13" ht="20.5" customHeight="1" x14ac:dyDescent="0.65">
      <c r="A59" s="47" t="s">
        <v>45</v>
      </c>
      <c r="C59" s="26"/>
      <c r="D59" s="26"/>
      <c r="E59" s="26"/>
      <c r="F59" s="26"/>
      <c r="G59" s="26"/>
      <c r="H59" s="26"/>
      <c r="I59" s="26"/>
    </row>
    <row r="60" spans="1:13" ht="20.5" customHeight="1" x14ac:dyDescent="0.65">
      <c r="A60" s="7" t="s">
        <v>46</v>
      </c>
      <c r="C60" s="26"/>
      <c r="D60" s="26"/>
      <c r="E60" s="26"/>
      <c r="F60" s="26"/>
      <c r="G60" s="26"/>
      <c r="H60" s="26"/>
      <c r="I60" s="26"/>
    </row>
    <row r="61" spans="1:13" ht="20.5" customHeight="1" thickBot="1" x14ac:dyDescent="0.7">
      <c r="A61" s="48" t="s">
        <v>47</v>
      </c>
      <c r="C61" s="49">
        <v>330000</v>
      </c>
      <c r="D61" s="26"/>
      <c r="E61" s="49">
        <v>330000</v>
      </c>
      <c r="F61" s="26"/>
      <c r="G61" s="49">
        <v>330000</v>
      </c>
      <c r="H61" s="26"/>
      <c r="I61" s="49">
        <v>330000</v>
      </c>
    </row>
    <row r="62" spans="1:13" ht="20.5" customHeight="1" thickTop="1" x14ac:dyDescent="0.65">
      <c r="A62" s="7" t="s">
        <v>48</v>
      </c>
      <c r="C62" s="38"/>
      <c r="D62" s="26"/>
      <c r="E62" s="38"/>
      <c r="F62" s="38"/>
      <c r="G62" s="38"/>
      <c r="H62" s="38"/>
      <c r="I62" s="38"/>
    </row>
    <row r="63" spans="1:13" ht="20.5" customHeight="1" x14ac:dyDescent="0.65">
      <c r="A63" s="48" t="s">
        <v>47</v>
      </c>
      <c r="C63" s="50">
        <v>330000</v>
      </c>
      <c r="D63" s="26"/>
      <c r="E63" s="50">
        <v>330000</v>
      </c>
      <c r="F63" s="26"/>
      <c r="G63" s="50">
        <v>330000</v>
      </c>
      <c r="H63" s="50"/>
      <c r="I63" s="50">
        <v>330000</v>
      </c>
    </row>
    <row r="64" spans="1:13" ht="20.5" customHeight="1" x14ac:dyDescent="0.65">
      <c r="A64" s="7" t="s">
        <v>49</v>
      </c>
      <c r="C64" s="51"/>
      <c r="D64" s="26"/>
      <c r="E64" s="51"/>
      <c r="F64" s="26"/>
      <c r="G64" s="51"/>
      <c r="H64" s="26"/>
      <c r="I64" s="51"/>
    </row>
    <row r="65" spans="1:17" ht="20.5" customHeight="1" x14ac:dyDescent="0.65">
      <c r="A65" s="47" t="s">
        <v>50</v>
      </c>
      <c r="C65" s="19">
        <v>420491</v>
      </c>
      <c r="D65" s="19"/>
      <c r="E65" s="19">
        <v>420491</v>
      </c>
      <c r="F65" s="19"/>
      <c r="G65" s="19">
        <v>420491</v>
      </c>
      <c r="H65" s="19"/>
      <c r="I65" s="19">
        <v>420491</v>
      </c>
    </row>
    <row r="66" spans="1:17" ht="20.5" customHeight="1" x14ac:dyDescent="0.65">
      <c r="A66" s="47" t="s">
        <v>51</v>
      </c>
      <c r="C66" s="19"/>
      <c r="D66" s="19"/>
      <c r="E66" s="19"/>
      <c r="F66" s="19"/>
      <c r="G66" s="19"/>
      <c r="H66" s="19"/>
      <c r="I66" s="19"/>
    </row>
    <row r="67" spans="1:17" s="1" customFormat="1" ht="20.5" customHeight="1" x14ac:dyDescent="0.7">
      <c r="A67" s="7" t="s">
        <v>52</v>
      </c>
      <c r="B67" s="8"/>
      <c r="C67" s="19">
        <v>33000</v>
      </c>
      <c r="D67" s="19"/>
      <c r="E67" s="19">
        <v>33000</v>
      </c>
      <c r="F67" s="19"/>
      <c r="G67" s="19">
        <v>33000</v>
      </c>
      <c r="H67" s="19"/>
      <c r="I67" s="19">
        <v>33000</v>
      </c>
      <c r="J67" s="3"/>
      <c r="K67" s="3"/>
    </row>
    <row r="68" spans="1:17" s="1" customFormat="1" ht="20.5" customHeight="1" x14ac:dyDescent="0.7">
      <c r="A68" s="47" t="s">
        <v>53</v>
      </c>
      <c r="B68" s="8"/>
      <c r="C68" s="43">
        <v>1909881</v>
      </c>
      <c r="D68" s="19"/>
      <c r="E68" s="43">
        <v>1900493</v>
      </c>
      <c r="F68" s="19"/>
      <c r="G68" s="43">
        <v>1856335</v>
      </c>
      <c r="H68" s="19"/>
      <c r="I68" s="43">
        <v>1847957</v>
      </c>
      <c r="J68" s="10"/>
      <c r="K68" s="3"/>
    </row>
    <row r="69" spans="1:17" s="1" customFormat="1" ht="20.5" customHeight="1" x14ac:dyDescent="0.7">
      <c r="A69" s="5" t="s">
        <v>54</v>
      </c>
      <c r="B69" s="8"/>
      <c r="C69" s="57">
        <f>SUM(C62:C68)</f>
        <v>2693372</v>
      </c>
      <c r="D69" s="19"/>
      <c r="E69" s="57">
        <f>SUM(E62:E68)</f>
        <v>2683984</v>
      </c>
      <c r="F69" s="19"/>
      <c r="G69" s="57">
        <f>SUM(G63:G68)</f>
        <v>2639826</v>
      </c>
      <c r="H69" s="25"/>
      <c r="I69" s="57">
        <f>SUM(I63:I68)</f>
        <v>2631448</v>
      </c>
      <c r="J69" s="3"/>
      <c r="K69" s="3"/>
    </row>
    <row r="70" spans="1:17" x14ac:dyDescent="0.65">
      <c r="A70" s="7" t="s">
        <v>55</v>
      </c>
      <c r="C70" s="19">
        <v>1</v>
      </c>
      <c r="D70" s="19"/>
      <c r="E70" s="52">
        <v>1</v>
      </c>
      <c r="F70" s="19"/>
      <c r="G70" s="23">
        <v>0</v>
      </c>
      <c r="H70" s="19"/>
      <c r="I70" s="23">
        <v>0</v>
      </c>
    </row>
    <row r="71" spans="1:17" ht="22" x14ac:dyDescent="0.7">
      <c r="A71" s="5" t="s">
        <v>56</v>
      </c>
      <c r="C71" s="53">
        <f>SUM(C69:C70)</f>
        <v>2693373</v>
      </c>
      <c r="D71" s="25"/>
      <c r="E71" s="53">
        <f>SUM(E69:E70)</f>
        <v>2683985</v>
      </c>
      <c r="F71" s="25"/>
      <c r="G71" s="53">
        <f>SUM(G69:G70)</f>
        <v>2639826</v>
      </c>
      <c r="H71" s="25"/>
      <c r="I71" s="53">
        <f>SUM(I69:I70)</f>
        <v>2631448</v>
      </c>
      <c r="K71" s="31"/>
      <c r="L71" s="32"/>
      <c r="M71" s="32"/>
    </row>
    <row r="72" spans="1:17" ht="8.15" customHeight="1" x14ac:dyDescent="0.7">
      <c r="A72" s="5"/>
      <c r="C72" s="24"/>
      <c r="D72" s="19"/>
      <c r="E72" s="24"/>
      <c r="F72" s="19"/>
      <c r="G72" s="24"/>
      <c r="H72" s="19"/>
      <c r="I72" s="24"/>
    </row>
    <row r="73" spans="1:17" ht="22.5" thickBot="1" x14ac:dyDescent="0.75">
      <c r="A73" s="45" t="s">
        <v>57</v>
      </c>
      <c r="C73" s="55">
        <f>C56+C71</f>
        <v>3916141</v>
      </c>
      <c r="D73" s="25"/>
      <c r="E73" s="55">
        <f>E56+E71</f>
        <v>4144697</v>
      </c>
      <c r="F73" s="25"/>
      <c r="G73" s="55">
        <f>G56+G71</f>
        <v>3859532</v>
      </c>
      <c r="H73" s="25"/>
      <c r="I73" s="55">
        <f>I56+I71</f>
        <v>4087596</v>
      </c>
      <c r="J73" s="20"/>
      <c r="K73" s="20"/>
      <c r="L73" s="30"/>
      <c r="M73" s="33"/>
      <c r="N73" s="30"/>
      <c r="O73" s="30"/>
      <c r="P73" s="30"/>
      <c r="Q73" s="30"/>
    </row>
    <row r="74" spans="1:17" ht="22" thickTop="1" x14ac:dyDescent="0.65"/>
    <row r="75" spans="1:17" hidden="1" x14ac:dyDescent="0.65">
      <c r="C75" s="10">
        <f>C29-C73</f>
        <v>0</v>
      </c>
      <c r="E75" s="10">
        <f>E29-E73</f>
        <v>0</v>
      </c>
      <c r="G75" s="10">
        <f>G29-G73</f>
        <v>0</v>
      </c>
      <c r="I75" s="10">
        <f>I29-I73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6">
    <mergeCell ref="C38:I38"/>
    <mergeCell ref="C4:F4"/>
    <mergeCell ref="G4:I4"/>
    <mergeCell ref="C8:I8"/>
    <mergeCell ref="C34:E34"/>
    <mergeCell ref="G34:I34"/>
  </mergeCells>
  <conditionalFormatting sqref="C12">
    <cfRule type="expression" priority="3" stopIfTrue="1">
      <formula>"if(E11&gt;0,#,##0;(#,##0),"-")"</formula>
    </cfRule>
  </conditionalFormatting>
  <conditionalFormatting sqref="C18">
    <cfRule type="expression" priority="14" stopIfTrue="1">
      <formula>"if(E11&gt;0,#,##0;(#,##0),"-")"</formula>
    </cfRule>
  </conditionalFormatting>
  <conditionalFormatting sqref="C21">
    <cfRule type="expression" priority="12" stopIfTrue="1">
      <formula>"if(E11&gt;0,#,##0;(#,##0),"-")"</formula>
    </cfRule>
  </conditionalFormatting>
  <conditionalFormatting sqref="E12">
    <cfRule type="expression" priority="4" stopIfTrue="1">
      <formula>"if(E11&gt;0,#,##0;(#,##0),"-")"</formula>
    </cfRule>
  </conditionalFormatting>
  <conditionalFormatting sqref="E18">
    <cfRule type="expression" priority="15" stopIfTrue="1">
      <formula>"if(E11&gt;0,#,##0;(#,##0),"-")"</formula>
    </cfRule>
  </conditionalFormatting>
  <conditionalFormatting sqref="G12">
    <cfRule type="expression" priority="1" stopIfTrue="1">
      <formula>"if(E11&gt;0,#,##0;(#,##0),"-")"</formula>
    </cfRule>
  </conditionalFormatting>
  <conditionalFormatting sqref="G21">
    <cfRule type="expression" priority="13" stopIfTrue="1">
      <formula>"if(E11&gt;0,#,##0;(#,##0),"-")"</formula>
    </cfRule>
  </conditionalFormatting>
  <conditionalFormatting sqref="G70">
    <cfRule type="expression" priority="9" stopIfTrue="1">
      <formula>"if(E11&gt;0,#,##0;(#,##0),"-")"</formula>
    </cfRule>
  </conditionalFormatting>
  <conditionalFormatting sqref="I12">
    <cfRule type="expression" priority="2" stopIfTrue="1">
      <formula>"if(E11&gt;0,#,##0;(#,##0),"-")"</formula>
    </cfRule>
  </conditionalFormatting>
  <conditionalFormatting sqref="I70">
    <cfRule type="expression" priority="11" stopIfTrue="1">
      <formula>"if(E11&gt;0,#,##0;(#,##0),"-")"</formula>
    </cfRule>
  </conditionalFormatting>
  <pageMargins left="0.8" right="0.5" top="0.48" bottom="0.3" header="0.5" footer="0.3"/>
  <pageSetup paperSize="9" scale="88" firstPageNumber="3" fitToHeight="0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-0.499984740745262"/>
  </sheetPr>
  <dimension ref="A1:W52"/>
  <sheetViews>
    <sheetView view="pageBreakPreview" zoomScale="85" zoomScaleNormal="100" zoomScaleSheetLayoutView="85" workbookViewId="0">
      <selection activeCell="AB55" sqref="AB55"/>
    </sheetView>
  </sheetViews>
  <sheetFormatPr defaultColWidth="9.09765625" defaultRowHeight="23.25" customHeight="1" x14ac:dyDescent="0.65"/>
  <cols>
    <col min="1" max="1" width="50.09765625" style="47" customWidth="1"/>
    <col min="2" max="2" width="8.09765625" style="8" customWidth="1"/>
    <col min="3" max="3" width="1.09765625" style="47" customWidth="1"/>
    <col min="4" max="4" width="11.59765625" style="47" customWidth="1"/>
    <col min="5" max="5" width="1.09765625" style="47" customWidth="1"/>
    <col min="6" max="6" width="11.59765625" style="47" customWidth="1"/>
    <col min="7" max="7" width="1.09765625" style="47" customWidth="1"/>
    <col min="8" max="8" width="11.59765625" style="47" customWidth="1"/>
    <col min="9" max="9" width="1.09765625" style="47" customWidth="1"/>
    <col min="10" max="10" width="11.59765625" style="47" customWidth="1"/>
    <col min="11" max="11" width="12.59765625" style="58" hidden="1" customWidth="1"/>
    <col min="12" max="12" width="0" style="47" hidden="1" customWidth="1"/>
    <col min="13" max="13" width="1.69921875" style="47" hidden="1" customWidth="1"/>
    <col min="14" max="14" width="9.3984375" style="47" hidden="1" customWidth="1"/>
    <col min="15" max="15" width="2.3984375" style="47" hidden="1" customWidth="1"/>
    <col min="16" max="16" width="0" style="47" hidden="1" customWidth="1"/>
    <col min="17" max="17" width="1.09765625" style="47" hidden="1" customWidth="1"/>
    <col min="18" max="18" width="0" style="47" hidden="1" customWidth="1"/>
    <col min="19" max="19" width="9.8984375" style="47" hidden="1" customWidth="1"/>
    <col min="20" max="20" width="11.296875" style="47" hidden="1" customWidth="1"/>
    <col min="21" max="21" width="2.09765625" style="47" hidden="1" customWidth="1"/>
    <col min="22" max="22" width="11.296875" style="47" hidden="1" customWidth="1"/>
    <col min="23" max="23" width="9.8984375" style="47" hidden="1" customWidth="1"/>
    <col min="24" max="16384" width="9.09765625" style="47"/>
  </cols>
  <sheetData>
    <row r="1" spans="1:23" s="5" customFormat="1" ht="23" x14ac:dyDescent="0.7">
      <c r="A1" s="1" t="s">
        <v>0</v>
      </c>
      <c r="B1" s="2"/>
      <c r="C1" s="1"/>
      <c r="D1" s="1"/>
      <c r="E1" s="1"/>
      <c r="F1" s="1"/>
      <c r="G1" s="1"/>
      <c r="H1" s="1"/>
      <c r="I1" s="1"/>
      <c r="J1" s="1"/>
      <c r="K1" s="58"/>
    </row>
    <row r="2" spans="1:23" s="5" customFormat="1" ht="23" x14ac:dyDescent="0.7">
      <c r="A2" s="59" t="s">
        <v>58</v>
      </c>
      <c r="B2" s="2"/>
      <c r="C2" s="1"/>
      <c r="D2" s="1"/>
      <c r="E2" s="1"/>
      <c r="F2" s="1"/>
      <c r="G2" s="1"/>
      <c r="H2" s="1"/>
      <c r="I2" s="1"/>
      <c r="J2" s="1"/>
      <c r="K2" s="58"/>
    </row>
    <row r="3" spans="1:23" ht="23" x14ac:dyDescent="0.7">
      <c r="A3" s="59"/>
      <c r="B3" s="2"/>
      <c r="C3" s="1"/>
      <c r="D3" s="1"/>
      <c r="E3" s="1"/>
      <c r="F3" s="1"/>
      <c r="G3" s="1"/>
      <c r="H3" s="1"/>
      <c r="I3" s="1"/>
      <c r="J3" s="1"/>
    </row>
    <row r="4" spans="1:23" ht="22" x14ac:dyDescent="0.65">
      <c r="C4" s="60"/>
      <c r="D4" s="210" t="s">
        <v>59</v>
      </c>
      <c r="E4" s="210"/>
      <c r="F4" s="210"/>
      <c r="G4" s="61"/>
      <c r="H4" s="210" t="s">
        <v>60</v>
      </c>
      <c r="I4" s="210"/>
      <c r="J4" s="210"/>
    </row>
    <row r="5" spans="1:23" ht="22" x14ac:dyDescent="0.7">
      <c r="C5" s="60"/>
      <c r="D5" s="211" t="s">
        <v>61</v>
      </c>
      <c r="E5" s="211"/>
      <c r="F5" s="211"/>
      <c r="G5" s="62"/>
      <c r="H5" s="211" t="s">
        <v>61</v>
      </c>
      <c r="I5" s="211"/>
      <c r="J5" s="211"/>
    </row>
    <row r="6" spans="1:23" ht="22" customHeight="1" x14ac:dyDescent="0.7">
      <c r="C6" s="60"/>
      <c r="D6" s="211" t="s">
        <v>157</v>
      </c>
      <c r="E6" s="211"/>
      <c r="F6" s="211"/>
      <c r="G6" s="62"/>
      <c r="H6" s="211" t="s">
        <v>157</v>
      </c>
      <c r="I6" s="211"/>
      <c r="J6" s="211"/>
    </row>
    <row r="7" spans="1:23" ht="21.5" x14ac:dyDescent="0.65">
      <c r="B7" s="8" t="s">
        <v>6</v>
      </c>
      <c r="C7" s="60"/>
      <c r="D7" s="63">
        <v>2568</v>
      </c>
      <c r="E7" s="63"/>
      <c r="F7" s="63">
        <v>2567</v>
      </c>
      <c r="G7" s="64"/>
      <c r="H7" s="63">
        <v>2568</v>
      </c>
      <c r="I7" s="63"/>
      <c r="J7" s="63">
        <v>2567</v>
      </c>
      <c r="T7" s="65"/>
    </row>
    <row r="8" spans="1:23" ht="21.5" x14ac:dyDescent="0.65">
      <c r="C8" s="60"/>
      <c r="D8" s="209" t="s">
        <v>9</v>
      </c>
      <c r="E8" s="209"/>
      <c r="F8" s="209"/>
      <c r="G8" s="209"/>
      <c r="H8" s="209"/>
      <c r="I8" s="209"/>
      <c r="J8" s="209"/>
      <c r="L8" s="208" t="s">
        <v>62</v>
      </c>
      <c r="M8" s="208"/>
      <c r="N8" s="208"/>
      <c r="P8" s="208" t="s">
        <v>63</v>
      </c>
      <c r="Q8" s="208"/>
      <c r="R8" s="208"/>
      <c r="T8" s="65"/>
    </row>
    <row r="9" spans="1:23" ht="22" x14ac:dyDescent="0.7">
      <c r="A9" s="17" t="s">
        <v>64</v>
      </c>
      <c r="D9" s="67"/>
      <c r="E9" s="67"/>
      <c r="F9" s="67"/>
      <c r="G9" s="67"/>
      <c r="H9" s="67"/>
      <c r="I9" s="67"/>
      <c r="J9" s="67"/>
      <c r="K9" s="68"/>
      <c r="L9" s="64">
        <v>2563</v>
      </c>
      <c r="M9" s="64"/>
      <c r="N9" s="64">
        <v>2562</v>
      </c>
      <c r="O9" s="64"/>
      <c r="P9" s="64">
        <v>2563</v>
      </c>
      <c r="Q9" s="64"/>
      <c r="R9" s="64">
        <v>2562</v>
      </c>
      <c r="T9" s="65"/>
    </row>
    <row r="10" spans="1:23" ht="21.5" x14ac:dyDescent="0.65">
      <c r="A10" s="47" t="s">
        <v>65</v>
      </c>
      <c r="B10" s="8">
        <v>7</v>
      </c>
      <c r="C10" s="69"/>
      <c r="D10" s="70">
        <v>1587815</v>
      </c>
      <c r="E10" s="70"/>
      <c r="F10" s="71">
        <v>1568646</v>
      </c>
      <c r="G10" s="70"/>
      <c r="H10" s="70">
        <v>1584014</v>
      </c>
      <c r="I10" s="70"/>
      <c r="J10" s="71">
        <v>1562580</v>
      </c>
      <c r="K10" s="68" t="s">
        <v>66</v>
      </c>
      <c r="L10" s="72">
        <f>(D10-D16)/D10</f>
        <v>6.689696217758366E-2</v>
      </c>
      <c r="M10" s="72"/>
      <c r="N10" s="72">
        <f t="shared" ref="N10:P10" si="0">(F10-F16)/F10</f>
        <v>0.1527470187665031</v>
      </c>
      <c r="O10" s="72"/>
      <c r="P10" s="72">
        <f t="shared" si="0"/>
        <v>6.4452081862912833E-2</v>
      </c>
      <c r="Q10" s="72"/>
      <c r="R10" s="72">
        <f>(J10-J16)/J10</f>
        <v>0.15009983488845371</v>
      </c>
      <c r="S10" s="73"/>
      <c r="T10" s="65"/>
      <c r="U10" s="73"/>
      <c r="W10" s="73"/>
    </row>
    <row r="11" spans="1:23" ht="21.5" x14ac:dyDescent="0.65">
      <c r="A11" s="47" t="s">
        <v>67</v>
      </c>
      <c r="C11" s="69"/>
      <c r="D11" s="23">
        <v>0</v>
      </c>
      <c r="E11" s="70"/>
      <c r="F11" s="75">
        <v>7999</v>
      </c>
      <c r="G11" s="70"/>
      <c r="H11" s="23">
        <v>0</v>
      </c>
      <c r="I11" s="70"/>
      <c r="J11" s="75">
        <v>7999</v>
      </c>
      <c r="K11" s="68" t="s">
        <v>68</v>
      </c>
      <c r="L11" s="72">
        <v>0.11075607579855096</v>
      </c>
      <c r="M11" s="72"/>
      <c r="N11" s="72">
        <v>7.8564950535363276E-2</v>
      </c>
      <c r="O11" s="72"/>
      <c r="P11" s="72">
        <v>0.10906701078803456</v>
      </c>
      <c r="Q11" s="72"/>
      <c r="R11" s="72">
        <v>7.6472048438679496E-2</v>
      </c>
      <c r="S11" s="73"/>
      <c r="T11" s="65"/>
      <c r="U11" s="73"/>
      <c r="W11" s="73"/>
    </row>
    <row r="12" spans="1:23" ht="21.5" x14ac:dyDescent="0.65">
      <c r="A12" s="47" t="s">
        <v>69</v>
      </c>
      <c r="C12" s="69"/>
      <c r="D12" s="70">
        <v>5791</v>
      </c>
      <c r="E12" s="70"/>
      <c r="F12" s="71">
        <v>9671</v>
      </c>
      <c r="G12" s="70"/>
      <c r="H12" s="70">
        <v>5348</v>
      </c>
      <c r="I12" s="70"/>
      <c r="J12" s="71">
        <v>9370</v>
      </c>
      <c r="S12" s="73"/>
      <c r="T12" s="65"/>
      <c r="U12" s="73"/>
      <c r="W12" s="73"/>
    </row>
    <row r="13" spans="1:23" ht="22" x14ac:dyDescent="0.7">
      <c r="A13" s="5" t="s">
        <v>70</v>
      </c>
      <c r="C13" s="69"/>
      <c r="D13" s="104">
        <f>SUM(D10:D12)</f>
        <v>1593606</v>
      </c>
      <c r="E13" s="76"/>
      <c r="F13" s="104">
        <f>SUM(F10:F12)</f>
        <v>1586316</v>
      </c>
      <c r="G13" s="76"/>
      <c r="H13" s="104">
        <f>SUM(H10:H12)</f>
        <v>1589362</v>
      </c>
      <c r="I13" s="76"/>
      <c r="J13" s="104">
        <f>SUM(J10:J12)</f>
        <v>1579949</v>
      </c>
      <c r="S13" s="73"/>
      <c r="U13" s="73"/>
      <c r="W13" s="73"/>
    </row>
    <row r="14" spans="1:23" ht="21.5" x14ac:dyDescent="0.65">
      <c r="C14" s="69"/>
      <c r="D14" s="71"/>
      <c r="E14" s="71"/>
      <c r="F14" s="71"/>
      <c r="G14" s="71"/>
      <c r="H14" s="71"/>
      <c r="I14" s="71"/>
      <c r="J14" s="71"/>
      <c r="S14" s="73"/>
      <c r="U14" s="73"/>
      <c r="W14" s="73"/>
    </row>
    <row r="15" spans="1:23" ht="22" x14ac:dyDescent="0.7">
      <c r="A15" s="17" t="s">
        <v>71</v>
      </c>
      <c r="C15" s="69"/>
      <c r="D15" s="71"/>
      <c r="E15" s="71"/>
      <c r="F15" s="71"/>
      <c r="G15" s="71"/>
      <c r="H15" s="71"/>
      <c r="I15" s="71"/>
      <c r="J15" s="71"/>
      <c r="T15" s="73"/>
      <c r="U15" s="73"/>
      <c r="W15" s="73"/>
    </row>
    <row r="16" spans="1:23" ht="21.5" x14ac:dyDescent="0.65">
      <c r="A16" s="7" t="s">
        <v>72</v>
      </c>
      <c r="C16" s="69"/>
      <c r="D16" s="69">
        <v>1481595</v>
      </c>
      <c r="E16" s="69"/>
      <c r="F16" s="69">
        <v>1329040</v>
      </c>
      <c r="G16" s="69"/>
      <c r="H16" s="69">
        <v>1481921</v>
      </c>
      <c r="I16" s="69"/>
      <c r="J16" s="69">
        <v>1328037</v>
      </c>
      <c r="S16" s="10" t="s">
        <v>190</v>
      </c>
      <c r="T16" s="21" t="s">
        <v>179</v>
      </c>
      <c r="U16" s="77"/>
      <c r="V16" s="77"/>
      <c r="W16" s="73">
        <f>D16-H16</f>
        <v>-326</v>
      </c>
    </row>
    <row r="17" spans="1:23" ht="21.5" x14ac:dyDescent="0.65">
      <c r="A17" s="7" t="s">
        <v>73</v>
      </c>
      <c r="C17" s="69"/>
      <c r="D17" s="69">
        <v>27394</v>
      </c>
      <c r="E17" s="69"/>
      <c r="F17" s="69">
        <v>42212</v>
      </c>
      <c r="G17" s="69"/>
      <c r="H17" s="69">
        <v>26140</v>
      </c>
      <c r="I17" s="69"/>
      <c r="J17" s="69">
        <v>40853</v>
      </c>
      <c r="S17" s="73"/>
      <c r="T17" s="68" t="s">
        <v>193</v>
      </c>
      <c r="U17" s="78"/>
      <c r="V17" s="78"/>
      <c r="W17" s="73"/>
    </row>
    <row r="18" spans="1:23" ht="21.5" x14ac:dyDescent="0.65">
      <c r="A18" s="7" t="s">
        <v>74</v>
      </c>
      <c r="C18" s="69"/>
      <c r="D18" s="69">
        <v>32493</v>
      </c>
      <c r="E18" s="69"/>
      <c r="F18" s="69">
        <v>49240</v>
      </c>
      <c r="G18" s="69"/>
      <c r="H18" s="69">
        <v>30453</v>
      </c>
      <c r="I18" s="69"/>
      <c r="J18" s="69">
        <v>47011</v>
      </c>
      <c r="S18" s="73"/>
      <c r="U18" s="73"/>
      <c r="W18" s="73"/>
    </row>
    <row r="19" spans="1:23" ht="21.5" x14ac:dyDescent="0.65">
      <c r="A19" s="7" t="s">
        <v>75</v>
      </c>
      <c r="C19" s="69"/>
      <c r="D19" s="79">
        <v>2605</v>
      </c>
      <c r="E19" s="69"/>
      <c r="F19" s="23">
        <v>0</v>
      </c>
      <c r="G19" s="69"/>
      <c r="H19" s="74">
        <v>2605</v>
      </c>
      <c r="I19" s="69"/>
      <c r="J19" s="23">
        <v>0</v>
      </c>
      <c r="S19" s="73"/>
      <c r="U19" s="73"/>
      <c r="W19" s="73"/>
    </row>
    <row r="20" spans="1:23" ht="22" x14ac:dyDescent="0.7">
      <c r="A20" s="5" t="s">
        <v>76</v>
      </c>
      <c r="C20" s="69"/>
      <c r="D20" s="104">
        <f>SUM(D16:D19)</f>
        <v>1544087</v>
      </c>
      <c r="E20" s="81"/>
      <c r="F20" s="104">
        <f>SUM(F16:F19)</f>
        <v>1420492</v>
      </c>
      <c r="G20" s="76"/>
      <c r="H20" s="105">
        <f>SUM(H16:H19)</f>
        <v>1541119</v>
      </c>
      <c r="I20" s="76"/>
      <c r="J20" s="105">
        <f>SUM(J16:J19)</f>
        <v>1415901</v>
      </c>
      <c r="S20" s="73"/>
      <c r="U20" s="73"/>
      <c r="W20" s="73"/>
    </row>
    <row r="21" spans="1:23" ht="21.5" x14ac:dyDescent="0.65">
      <c r="A21" s="7"/>
      <c r="C21" s="69"/>
      <c r="D21" s="82"/>
      <c r="E21" s="69"/>
      <c r="F21" s="82"/>
      <c r="G21" s="69"/>
      <c r="H21" s="82"/>
      <c r="I21" s="83"/>
      <c r="J21" s="82"/>
      <c r="S21" s="73"/>
      <c r="U21" s="73"/>
      <c r="W21" s="73"/>
    </row>
    <row r="22" spans="1:23" s="7" customFormat="1" ht="22" x14ac:dyDescent="0.7">
      <c r="A22" s="5" t="s">
        <v>139</v>
      </c>
      <c r="B22" s="6"/>
      <c r="C22" s="84"/>
      <c r="D22" s="106">
        <f>D13-D20</f>
        <v>49519</v>
      </c>
      <c r="E22" s="76"/>
      <c r="F22" s="106">
        <f>F13-F20</f>
        <v>165824</v>
      </c>
      <c r="G22" s="76"/>
      <c r="H22" s="106">
        <f>H13-H20</f>
        <v>48243</v>
      </c>
      <c r="I22" s="76"/>
      <c r="J22" s="106">
        <f>J13-J20</f>
        <v>164048</v>
      </c>
      <c r="S22" s="73"/>
      <c r="T22" s="47"/>
      <c r="U22" s="73"/>
      <c r="V22" s="47"/>
      <c r="W22" s="73"/>
    </row>
    <row r="23" spans="1:23" s="7" customFormat="1" ht="21.5" x14ac:dyDescent="0.65">
      <c r="A23" s="7" t="s">
        <v>77</v>
      </c>
      <c r="B23" s="8"/>
      <c r="C23" s="81"/>
      <c r="D23" s="86">
        <v>-2596</v>
      </c>
      <c r="E23" s="71"/>
      <c r="F23" s="87">
        <v>-3824</v>
      </c>
      <c r="G23" s="71"/>
      <c r="H23" s="86">
        <v>-2596</v>
      </c>
      <c r="I23" s="71"/>
      <c r="J23" s="87">
        <v>-3824</v>
      </c>
      <c r="S23" s="98" t="s">
        <v>188</v>
      </c>
      <c r="T23" s="192"/>
      <c r="U23" s="73"/>
      <c r="V23" s="47"/>
      <c r="W23" s="73"/>
    </row>
    <row r="24" spans="1:23" s="7" customFormat="1" ht="21.5" hidden="1" x14ac:dyDescent="0.65">
      <c r="A24" s="7" t="s">
        <v>78</v>
      </c>
      <c r="B24" s="8">
        <v>5</v>
      </c>
      <c r="C24" s="81"/>
      <c r="D24" s="88"/>
      <c r="E24" s="71"/>
      <c r="F24" s="88">
        <v>0</v>
      </c>
      <c r="G24" s="69"/>
      <c r="H24" s="88"/>
      <c r="I24" s="69"/>
      <c r="J24" s="88">
        <v>0</v>
      </c>
      <c r="S24" s="73"/>
      <c r="T24" s="47"/>
      <c r="U24" s="73"/>
      <c r="V24" s="47"/>
      <c r="W24" s="73"/>
    </row>
    <row r="25" spans="1:23" s="7" customFormat="1" ht="22" x14ac:dyDescent="0.7">
      <c r="A25" s="5" t="s">
        <v>140</v>
      </c>
      <c r="B25" s="8"/>
      <c r="C25" s="81"/>
      <c r="D25" s="107">
        <f>D22+D23+D24</f>
        <v>46923</v>
      </c>
      <c r="E25" s="69"/>
      <c r="F25" s="107">
        <f>F22+F23+F24</f>
        <v>162000</v>
      </c>
      <c r="G25" s="76"/>
      <c r="H25" s="107">
        <f>H22+H23+H24</f>
        <v>45647</v>
      </c>
      <c r="I25" s="76"/>
      <c r="J25" s="107">
        <f>J22+J23+J24</f>
        <v>160224</v>
      </c>
      <c r="S25" s="73"/>
      <c r="T25" s="47"/>
      <c r="U25" s="73"/>
      <c r="V25" s="47"/>
      <c r="W25" s="73"/>
    </row>
    <row r="26" spans="1:23" s="7" customFormat="1" ht="21.5" x14ac:dyDescent="0.65">
      <c r="A26" s="7" t="s">
        <v>79</v>
      </c>
      <c r="B26" s="8"/>
      <c r="C26" s="81"/>
      <c r="D26" s="71">
        <v>-923</v>
      </c>
      <c r="E26" s="71"/>
      <c r="F26" s="70">
        <v>-31954</v>
      </c>
      <c r="G26" s="71"/>
      <c r="H26" s="71">
        <v>-625</v>
      </c>
      <c r="I26" s="71"/>
      <c r="J26" s="70">
        <v>-31609</v>
      </c>
      <c r="L26" s="89"/>
      <c r="M26" s="89"/>
      <c r="O26" s="89"/>
      <c r="P26" s="89"/>
      <c r="S26" s="10" t="s">
        <v>190</v>
      </c>
      <c r="T26" s="192"/>
      <c r="U26" s="73"/>
      <c r="V26" s="47"/>
      <c r="W26" s="73"/>
    </row>
    <row r="27" spans="1:23" s="7" customFormat="1" ht="22.5" thickBot="1" x14ac:dyDescent="0.75">
      <c r="A27" s="5" t="s">
        <v>141</v>
      </c>
      <c r="B27" s="8"/>
      <c r="C27" s="108"/>
      <c r="D27" s="109">
        <f>SUM(D25:D26)</f>
        <v>46000</v>
      </c>
      <c r="E27" s="69"/>
      <c r="F27" s="109">
        <f>SUM(F25:F26)</f>
        <v>130046</v>
      </c>
      <c r="G27" s="76"/>
      <c r="H27" s="109">
        <f>SUM(H25:H26)</f>
        <v>45022</v>
      </c>
      <c r="I27" s="76"/>
      <c r="J27" s="109">
        <f>SUM(J25:J26)</f>
        <v>128615</v>
      </c>
      <c r="S27" s="73"/>
      <c r="T27" s="47"/>
      <c r="U27" s="73"/>
      <c r="V27" s="47"/>
      <c r="W27" s="73"/>
    </row>
    <row r="28" spans="1:23" ht="22" thickTop="1" x14ac:dyDescent="0.65">
      <c r="C28" s="69"/>
      <c r="D28" s="71"/>
      <c r="E28" s="71"/>
      <c r="F28" s="71"/>
      <c r="G28" s="71"/>
      <c r="H28" s="71"/>
      <c r="I28" s="71"/>
      <c r="J28" s="71"/>
      <c r="S28" s="73"/>
      <c r="U28" s="73"/>
      <c r="W28" s="73"/>
    </row>
    <row r="29" spans="1:23" ht="22" x14ac:dyDescent="0.7">
      <c r="A29" s="90" t="s">
        <v>80</v>
      </c>
      <c r="B29" s="91"/>
      <c r="C29" s="92"/>
      <c r="D29" s="23">
        <v>0</v>
      </c>
      <c r="E29" s="93"/>
      <c r="F29" s="23">
        <v>0</v>
      </c>
      <c r="G29" s="93"/>
      <c r="H29" s="23">
        <v>0</v>
      </c>
      <c r="I29" s="93"/>
      <c r="J29" s="23">
        <v>0</v>
      </c>
      <c r="S29" s="73"/>
      <c r="U29" s="73"/>
      <c r="W29" s="73"/>
    </row>
    <row r="30" spans="1:23" ht="22.5" thickBot="1" x14ac:dyDescent="0.75">
      <c r="A30" s="90" t="s">
        <v>81</v>
      </c>
      <c r="B30" s="91"/>
      <c r="C30" s="92"/>
      <c r="D30" s="110">
        <f>D27+D29</f>
        <v>46000</v>
      </c>
      <c r="E30" s="94"/>
      <c r="F30" s="109">
        <f>F27+F29</f>
        <v>130046</v>
      </c>
      <c r="G30" s="94"/>
      <c r="H30" s="109">
        <f>H27+H29</f>
        <v>45022</v>
      </c>
      <c r="I30" s="94"/>
      <c r="J30" s="109">
        <f>J27+J29</f>
        <v>128615</v>
      </c>
      <c r="S30" s="73"/>
      <c r="T30" s="69"/>
      <c r="U30" s="73"/>
      <c r="W30" s="73"/>
    </row>
    <row r="31" spans="1:23" ht="22" thickTop="1" x14ac:dyDescent="0.65">
      <c r="C31" s="69"/>
      <c r="D31" s="71"/>
      <c r="E31" s="71"/>
      <c r="F31" s="71"/>
      <c r="G31" s="71"/>
      <c r="H31" s="71"/>
      <c r="I31" s="93"/>
      <c r="J31" s="71"/>
      <c r="K31" s="58" t="e">
        <f>I31-#REF!</f>
        <v>#REF!</v>
      </c>
      <c r="S31" s="73"/>
      <c r="U31" s="73"/>
      <c r="W31" s="73"/>
    </row>
    <row r="32" spans="1:23" ht="21.5" x14ac:dyDescent="0.65">
      <c r="D32" s="95"/>
      <c r="E32" s="95"/>
      <c r="F32" s="95"/>
      <c r="G32" s="95"/>
      <c r="H32" s="95"/>
      <c r="I32" s="95"/>
      <c r="J32" s="95"/>
      <c r="S32" s="73"/>
      <c r="U32" s="73"/>
      <c r="W32" s="73"/>
    </row>
    <row r="33" spans="1:23" s="5" customFormat="1" ht="23" x14ac:dyDescent="0.7">
      <c r="A33" s="1" t="s">
        <v>0</v>
      </c>
      <c r="B33" s="2"/>
      <c r="C33" s="1"/>
      <c r="D33" s="1"/>
      <c r="E33" s="1"/>
      <c r="F33" s="1"/>
      <c r="G33" s="1"/>
      <c r="H33" s="1"/>
      <c r="I33" s="1"/>
      <c r="J33" s="1"/>
      <c r="K33" s="58"/>
      <c r="S33" s="73"/>
      <c r="T33" s="47"/>
      <c r="U33" s="73"/>
      <c r="V33" s="47"/>
      <c r="W33" s="73"/>
    </row>
    <row r="34" spans="1:23" s="5" customFormat="1" ht="23" x14ac:dyDescent="0.7">
      <c r="A34" s="59" t="s">
        <v>58</v>
      </c>
      <c r="B34" s="2"/>
      <c r="C34" s="1"/>
      <c r="D34" s="1"/>
      <c r="E34" s="1"/>
      <c r="F34" s="1"/>
      <c r="G34" s="1"/>
      <c r="H34" s="1"/>
      <c r="I34" s="1"/>
      <c r="J34" s="1"/>
      <c r="K34" s="58"/>
      <c r="S34" s="73"/>
      <c r="T34" s="47"/>
      <c r="U34" s="73"/>
      <c r="V34" s="47"/>
      <c r="W34" s="73"/>
    </row>
    <row r="35" spans="1:23" ht="23" x14ac:dyDescent="0.7">
      <c r="A35" s="59"/>
      <c r="B35" s="2"/>
      <c r="C35" s="1"/>
      <c r="D35" s="1"/>
      <c r="E35" s="1"/>
      <c r="F35" s="1"/>
      <c r="G35" s="1"/>
      <c r="H35" s="1"/>
      <c r="I35" s="1"/>
      <c r="J35" s="1"/>
      <c r="S35" s="73"/>
      <c r="U35" s="73"/>
      <c r="W35" s="73"/>
    </row>
    <row r="36" spans="1:23" ht="22" x14ac:dyDescent="0.65">
      <c r="C36" s="60"/>
      <c r="D36" s="210" t="s">
        <v>59</v>
      </c>
      <c r="E36" s="210"/>
      <c r="F36" s="210"/>
      <c r="G36" s="61"/>
      <c r="H36" s="210" t="s">
        <v>60</v>
      </c>
      <c r="I36" s="210"/>
      <c r="J36" s="210"/>
      <c r="S36" s="73"/>
      <c r="U36" s="73"/>
      <c r="W36" s="73"/>
    </row>
    <row r="37" spans="1:23" ht="22" x14ac:dyDescent="0.7">
      <c r="C37" s="60"/>
      <c r="D37" s="211" t="s">
        <v>61</v>
      </c>
      <c r="E37" s="211"/>
      <c r="F37" s="211"/>
      <c r="G37" s="62"/>
      <c r="H37" s="211" t="s">
        <v>61</v>
      </c>
      <c r="I37" s="211"/>
      <c r="J37" s="211"/>
      <c r="S37" s="73"/>
      <c r="U37" s="73"/>
      <c r="W37" s="73"/>
    </row>
    <row r="38" spans="1:23" ht="22" customHeight="1" x14ac:dyDescent="0.7">
      <c r="C38" s="60"/>
      <c r="D38" s="211" t="s">
        <v>157</v>
      </c>
      <c r="E38" s="211"/>
      <c r="F38" s="211"/>
      <c r="G38" s="62"/>
      <c r="H38" s="211" t="s">
        <v>157</v>
      </c>
      <c r="I38" s="211"/>
      <c r="J38" s="211"/>
      <c r="S38" s="73"/>
      <c r="U38" s="73"/>
      <c r="W38" s="73"/>
    </row>
    <row r="39" spans="1:23" ht="21.5" x14ac:dyDescent="0.65">
      <c r="B39" s="96" t="s">
        <v>6</v>
      </c>
      <c r="C39" s="60"/>
      <c r="D39" s="63">
        <v>2568</v>
      </c>
      <c r="E39" s="63"/>
      <c r="F39" s="63">
        <v>2567</v>
      </c>
      <c r="G39" s="64"/>
      <c r="H39" s="63">
        <v>2568</v>
      </c>
      <c r="I39" s="63"/>
      <c r="J39" s="63">
        <v>2567</v>
      </c>
      <c r="S39" s="73"/>
      <c r="U39" s="73"/>
      <c r="W39" s="73"/>
    </row>
    <row r="40" spans="1:23" ht="21.5" x14ac:dyDescent="0.65">
      <c r="C40" s="60"/>
      <c r="D40" s="209" t="s">
        <v>9</v>
      </c>
      <c r="E40" s="209"/>
      <c r="F40" s="209"/>
      <c r="G40" s="209"/>
      <c r="H40" s="209"/>
      <c r="I40" s="209"/>
      <c r="J40" s="209"/>
      <c r="S40" s="73"/>
      <c r="U40" s="73"/>
      <c r="W40" s="73"/>
    </row>
    <row r="41" spans="1:23" ht="22" x14ac:dyDescent="0.7">
      <c r="A41" s="90" t="s">
        <v>82</v>
      </c>
      <c r="B41" s="91"/>
      <c r="C41" s="92"/>
      <c r="D41" s="69"/>
      <c r="E41" s="92"/>
      <c r="F41" s="69"/>
      <c r="G41" s="92"/>
      <c r="H41" s="69"/>
      <c r="I41" s="92"/>
      <c r="J41" s="69"/>
      <c r="S41" s="73"/>
      <c r="U41" s="73"/>
      <c r="W41" s="73"/>
    </row>
    <row r="42" spans="1:23" ht="21.5" x14ac:dyDescent="0.65">
      <c r="A42" s="97" t="s">
        <v>83</v>
      </c>
      <c r="B42" s="91"/>
      <c r="C42" s="92"/>
      <c r="D42" s="111">
        <f>D44</f>
        <v>46000</v>
      </c>
      <c r="E42" s="92"/>
      <c r="F42" s="87">
        <v>130046</v>
      </c>
      <c r="G42" s="92"/>
      <c r="H42" s="111">
        <f>H44</f>
        <v>45022</v>
      </c>
      <c r="I42" s="92"/>
      <c r="J42" s="87">
        <v>128615</v>
      </c>
      <c r="S42" s="21"/>
      <c r="T42" s="22"/>
      <c r="U42" s="73"/>
      <c r="W42" s="98"/>
    </row>
    <row r="43" spans="1:23" ht="21.5" x14ac:dyDescent="0.65">
      <c r="A43" s="97" t="s">
        <v>84</v>
      </c>
      <c r="B43" s="91"/>
      <c r="C43" s="92"/>
      <c r="D43" s="23">
        <v>0</v>
      </c>
      <c r="E43" s="99"/>
      <c r="F43" s="23">
        <v>0</v>
      </c>
      <c r="G43" s="99"/>
      <c r="H43" s="23">
        <v>0</v>
      </c>
      <c r="I43" s="99"/>
      <c r="J43" s="23">
        <v>0</v>
      </c>
      <c r="U43" s="73"/>
      <c r="W43" s="73"/>
    </row>
    <row r="44" spans="1:23" ht="22.5" thickBot="1" x14ac:dyDescent="0.75">
      <c r="A44" s="5" t="s">
        <v>141</v>
      </c>
      <c r="B44" s="91"/>
      <c r="C44" s="92"/>
      <c r="D44" s="109">
        <f>D27</f>
        <v>46000</v>
      </c>
      <c r="E44" s="94"/>
      <c r="F44" s="109">
        <f>F27</f>
        <v>130046</v>
      </c>
      <c r="G44" s="94"/>
      <c r="H44" s="109">
        <f>H27</f>
        <v>45022</v>
      </c>
      <c r="I44" s="94"/>
      <c r="J44" s="109">
        <f>J27</f>
        <v>128615</v>
      </c>
      <c r="U44" s="73"/>
      <c r="W44" s="73"/>
    </row>
    <row r="45" spans="1:23" ht="22.5" thickTop="1" x14ac:dyDescent="0.7">
      <c r="A45" s="5"/>
      <c r="B45" s="91"/>
      <c r="C45" s="92"/>
      <c r="D45" s="76"/>
      <c r="E45" s="94"/>
      <c r="F45" s="76"/>
      <c r="G45" s="94"/>
      <c r="H45" s="76"/>
      <c r="I45" s="94"/>
      <c r="J45" s="76"/>
      <c r="U45" s="73"/>
      <c r="W45" s="73"/>
    </row>
    <row r="46" spans="1:23" ht="22" x14ac:dyDescent="0.7">
      <c r="A46" s="90" t="s">
        <v>85</v>
      </c>
      <c r="B46" s="91"/>
      <c r="C46" s="91"/>
      <c r="D46" s="92"/>
      <c r="E46" s="92"/>
      <c r="F46" s="92"/>
      <c r="G46" s="92"/>
      <c r="H46" s="92"/>
      <c r="I46" s="92"/>
      <c r="J46" s="92"/>
      <c r="U46" s="73"/>
      <c r="W46" s="73"/>
    </row>
    <row r="47" spans="1:23" ht="21.5" x14ac:dyDescent="0.65">
      <c r="A47" s="97" t="s">
        <v>83</v>
      </c>
      <c r="B47" s="91"/>
      <c r="C47" s="91"/>
      <c r="D47" s="111">
        <f>D49</f>
        <v>46000</v>
      </c>
      <c r="E47" s="92"/>
      <c r="F47" s="87">
        <v>130046</v>
      </c>
      <c r="G47" s="92"/>
      <c r="H47" s="111">
        <f>H49</f>
        <v>45022</v>
      </c>
      <c r="I47" s="92"/>
      <c r="J47" s="87">
        <v>128615</v>
      </c>
      <c r="S47" s="21"/>
      <c r="T47" s="22"/>
      <c r="U47" s="73"/>
      <c r="W47" s="73"/>
    </row>
    <row r="48" spans="1:23" ht="21.5" x14ac:dyDescent="0.65">
      <c r="A48" s="97" t="s">
        <v>84</v>
      </c>
      <c r="B48" s="91"/>
      <c r="C48" s="91"/>
      <c r="D48" s="23">
        <v>0</v>
      </c>
      <c r="E48" s="99"/>
      <c r="F48" s="23">
        <v>0</v>
      </c>
      <c r="G48" s="99"/>
      <c r="H48" s="23">
        <v>0</v>
      </c>
      <c r="I48" s="99"/>
      <c r="J48" s="23">
        <v>0</v>
      </c>
      <c r="S48" s="73"/>
      <c r="U48" s="73"/>
      <c r="W48" s="73"/>
    </row>
    <row r="49" spans="1:23" ht="23.5" thickBot="1" x14ac:dyDescent="0.75">
      <c r="A49" s="90" t="s">
        <v>81</v>
      </c>
      <c r="B49" s="91"/>
      <c r="C49" s="91"/>
      <c r="D49" s="109">
        <f>D30</f>
        <v>46000</v>
      </c>
      <c r="E49" s="94"/>
      <c r="F49" s="109">
        <f>F30</f>
        <v>130046</v>
      </c>
      <c r="G49" s="94"/>
      <c r="H49" s="109">
        <f>H30</f>
        <v>45022</v>
      </c>
      <c r="I49" s="94"/>
      <c r="J49" s="109">
        <f>J30</f>
        <v>128615</v>
      </c>
      <c r="K49" s="100"/>
      <c r="S49" s="73"/>
      <c r="U49" s="73"/>
      <c r="W49" s="73"/>
    </row>
    <row r="50" spans="1:23" ht="22" thickTop="1" x14ac:dyDescent="0.65">
      <c r="D50" s="71"/>
      <c r="E50" s="71"/>
      <c r="F50" s="71"/>
      <c r="G50" s="71"/>
      <c r="H50" s="71"/>
      <c r="I50" s="71"/>
      <c r="J50" s="71"/>
      <c r="S50" s="73"/>
      <c r="U50" s="73"/>
      <c r="W50" s="73"/>
    </row>
    <row r="51" spans="1:23" ht="23.5" thickBot="1" x14ac:dyDescent="0.75">
      <c r="A51" s="101" t="s">
        <v>142</v>
      </c>
      <c r="B51" s="96">
        <v>10</v>
      </c>
      <c r="D51" s="112">
        <f>D49/330000</f>
        <v>0.1393939393939394</v>
      </c>
      <c r="E51" s="69"/>
      <c r="F51" s="112">
        <f>F49/330000</f>
        <v>0.39407878787878786</v>
      </c>
      <c r="G51" s="76"/>
      <c r="H51" s="112">
        <f>H49/330000</f>
        <v>0.13643030303030304</v>
      </c>
      <c r="I51" s="76"/>
      <c r="J51" s="112">
        <f>J49/330000</f>
        <v>0.38974242424242422</v>
      </c>
      <c r="K51" s="100"/>
      <c r="S51" s="73"/>
      <c r="U51" s="73"/>
      <c r="W51" s="73"/>
    </row>
    <row r="52" spans="1:23" ht="23.5" thickTop="1" x14ac:dyDescent="0.7">
      <c r="A52" s="101"/>
      <c r="D52" s="102"/>
      <c r="E52" s="73"/>
      <c r="F52" s="102"/>
      <c r="G52" s="103"/>
      <c r="H52" s="102"/>
      <c r="I52" s="103"/>
      <c r="J52" s="102"/>
      <c r="K52" s="100"/>
      <c r="S52" s="73"/>
      <c r="U52" s="73"/>
      <c r="W52" s="73"/>
    </row>
  </sheetData>
  <sheetProtection sheet="1" formatCells="0" formatColumns="0" formatRows="0" insertColumns="0" insertRows="0" insertHyperlinks="0" deleteColumns="0" deleteRows="0" sort="0" autoFilter="0" pivotTables="0"/>
  <mergeCells count="16">
    <mergeCell ref="L8:N8"/>
    <mergeCell ref="P8:R8"/>
    <mergeCell ref="D8:J8"/>
    <mergeCell ref="D40:J40"/>
    <mergeCell ref="D4:F4"/>
    <mergeCell ref="H4:J4"/>
    <mergeCell ref="D5:F5"/>
    <mergeCell ref="H5:J5"/>
    <mergeCell ref="D6:F6"/>
    <mergeCell ref="H6:J6"/>
    <mergeCell ref="D36:F36"/>
    <mergeCell ref="H36:J36"/>
    <mergeCell ref="D37:F37"/>
    <mergeCell ref="H37:J37"/>
    <mergeCell ref="D38:F38"/>
    <mergeCell ref="H38:J38"/>
  </mergeCells>
  <conditionalFormatting sqref="D11">
    <cfRule type="expression" priority="17" stopIfTrue="1">
      <formula>"if(E11&gt;0,#,##0;(#,##0),"-")"</formula>
    </cfRule>
  </conditionalFormatting>
  <conditionalFormatting sqref="D29:D30">
    <cfRule type="expression" priority="13" stopIfTrue="1">
      <formula>"if(E11&gt;0,#,##0;(#,##0),"-")"</formula>
    </cfRule>
  </conditionalFormatting>
  <conditionalFormatting sqref="D41:D43">
    <cfRule type="expression" priority="9" stopIfTrue="1">
      <formula>"if(E11&gt;0,#,##0;(#,##0),"-")"</formula>
    </cfRule>
  </conditionalFormatting>
  <conditionalFormatting sqref="D47:D48">
    <cfRule type="expression" priority="4" stopIfTrue="1">
      <formula>"if(E11&gt;0,#,##0;(#,##0),"-")"</formula>
    </cfRule>
  </conditionalFormatting>
  <conditionalFormatting sqref="D51:D52">
    <cfRule type="expression" priority="19" stopIfTrue="1">
      <formula>"if(E11&gt;0,#,##0;(#,##0),"-")"</formula>
    </cfRule>
  </conditionalFormatting>
  <conditionalFormatting sqref="E43 G43 I43">
    <cfRule type="expression" priority="44" stopIfTrue="1">
      <formula>"if(E11&gt;0,#,##0;(#,##0),"-")"</formula>
    </cfRule>
  </conditionalFormatting>
  <conditionalFormatting sqref="E48 G48 I48">
    <cfRule type="expression" priority="5" stopIfTrue="1">
      <formula>"if(E11&gt;0,#,##0;(#,##0),"-")"</formula>
    </cfRule>
  </conditionalFormatting>
  <conditionalFormatting sqref="E29:J29">
    <cfRule type="expression" priority="10" stopIfTrue="1">
      <formula>"if(E11&gt;0,#,##0;(#,##0),"-")"</formula>
    </cfRule>
  </conditionalFormatting>
  <conditionalFormatting sqref="F19">
    <cfRule type="expression" priority="15" stopIfTrue="1">
      <formula>"if(E11&gt;0,#,##0;(#,##0),"-")"</formula>
    </cfRule>
  </conditionalFormatting>
  <conditionalFormatting sqref="F41:F43">
    <cfRule type="expression" priority="8" stopIfTrue="1">
      <formula>"if(E11&gt;0,#,##0;(#,##0),"-")"</formula>
    </cfRule>
  </conditionalFormatting>
  <conditionalFormatting sqref="F47:F48">
    <cfRule type="expression" priority="3" stopIfTrue="1">
      <formula>"if(E11&gt;0,#,##0;(#,##0),"-")"</formula>
    </cfRule>
  </conditionalFormatting>
  <conditionalFormatting sqref="F51:F52">
    <cfRule type="expression" priority="47" stopIfTrue="1">
      <formula>"if(E11&gt;0,#,##0;(#,##0),"-")"</formula>
    </cfRule>
  </conditionalFormatting>
  <conditionalFormatting sqref="H11">
    <cfRule type="expression" priority="16" stopIfTrue="1">
      <formula>"if(E11&gt;0,#,##0;(#,##0),"-")"</formula>
    </cfRule>
  </conditionalFormatting>
  <conditionalFormatting sqref="H19">
    <cfRule type="expression" priority="21" stopIfTrue="1">
      <formula>"if(E11&gt;0,#,##0;(#,##0),"-")"</formula>
    </cfRule>
  </conditionalFormatting>
  <conditionalFormatting sqref="H41:H43">
    <cfRule type="expression" priority="7" stopIfTrue="1">
      <formula>"if(E11&gt;0,#,##0;(#,##0),"-")"</formula>
    </cfRule>
  </conditionalFormatting>
  <conditionalFormatting sqref="H47:H48">
    <cfRule type="expression" priority="2" stopIfTrue="1">
      <formula>"if(E11&gt;0,#,##0;(#,##0),"-")"</formula>
    </cfRule>
  </conditionalFormatting>
  <conditionalFormatting sqref="H51:H52">
    <cfRule type="expression" priority="18" stopIfTrue="1">
      <formula>"if(E11&gt;0,#,##0;(#,##0),"-")"</formula>
    </cfRule>
  </conditionalFormatting>
  <conditionalFormatting sqref="I31">
    <cfRule type="expression" priority="284" stopIfTrue="1">
      <formula>"if(E11&gt;0,#,##0;(#,##0),"-")"</formula>
    </cfRule>
  </conditionalFormatting>
  <conditionalFormatting sqref="J19">
    <cfRule type="expression" priority="14" stopIfTrue="1">
      <formula>"if(E11&gt;0,#,##0;(#,##0),"-")"</formula>
    </cfRule>
  </conditionalFormatting>
  <conditionalFormatting sqref="J41:J43">
    <cfRule type="expression" priority="6" stopIfTrue="1">
      <formula>"if(E11&gt;0,#,##0;(#,##0),"-")"</formula>
    </cfRule>
  </conditionalFormatting>
  <conditionalFormatting sqref="J47:J48">
    <cfRule type="expression" priority="1" stopIfTrue="1">
      <formula>"if(E11&gt;0,#,##0;(#,##0),"-")"</formula>
    </cfRule>
  </conditionalFormatting>
  <conditionalFormatting sqref="J51:J52">
    <cfRule type="expression" priority="46" stopIfTrue="1">
      <formula>"if(E11&gt;0,#,##0;(#,##0),"-")"</formula>
    </cfRule>
  </conditionalFormatting>
  <pageMargins left="0.7" right="0.7" top="0.48" bottom="0.5" header="0.5" footer="0.5"/>
  <pageSetup paperSize="9" scale="90" firstPageNumber="5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2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E5BE-5C54-423A-86E0-EADBCFBFB3AC}">
  <sheetPr>
    <tabColor theme="1"/>
  </sheetPr>
  <dimension ref="A1:N55"/>
  <sheetViews>
    <sheetView view="pageBreakPreview" topLeftCell="A49" zoomScale="85" zoomScaleNormal="81" zoomScaleSheetLayoutView="90" workbookViewId="0">
      <selection activeCell="K8" sqref="K8"/>
    </sheetView>
  </sheetViews>
  <sheetFormatPr defaultColWidth="9.09765625" defaultRowHeight="23.25" customHeight="1" x14ac:dyDescent="0.65"/>
  <cols>
    <col min="1" max="1" width="44.59765625" style="7" customWidth="1"/>
    <col min="2" max="2" width="8.3984375" style="8" customWidth="1"/>
    <col min="3" max="3" width="0.8984375" style="7" customWidth="1"/>
    <col min="4" max="4" width="12.3984375" style="7" customWidth="1"/>
    <col min="5" max="5" width="1" style="7" customWidth="1"/>
    <col min="6" max="6" width="11.59765625" style="7" customWidth="1"/>
    <col min="7" max="7" width="0.8984375" style="7" customWidth="1"/>
    <col min="8" max="8" width="11.59765625" style="10" customWidth="1"/>
    <col min="9" max="9" width="0.8984375" style="7" customWidth="1"/>
    <col min="10" max="10" width="11.59765625" style="10" customWidth="1"/>
    <col min="11" max="11" width="17.09765625" style="7" hidden="1" customWidth="1"/>
    <col min="12" max="14" width="0" style="7" hidden="1" customWidth="1"/>
    <col min="15" max="16384" width="9.09765625" style="7"/>
  </cols>
  <sheetData>
    <row r="1" spans="1:14" s="5" customFormat="1" ht="23.25" customHeight="1" x14ac:dyDescent="0.7">
      <c r="A1" s="1" t="s">
        <v>0</v>
      </c>
      <c r="B1" s="6"/>
      <c r="H1" s="4"/>
      <c r="J1" s="4"/>
    </row>
    <row r="2" spans="1:14" s="5" customFormat="1" ht="23.25" customHeight="1" x14ac:dyDescent="0.7">
      <c r="A2" s="59" t="s">
        <v>158</v>
      </c>
      <c r="B2" s="6"/>
      <c r="H2" s="4"/>
      <c r="J2" s="4"/>
    </row>
    <row r="3" spans="1:14" s="5" customFormat="1" ht="21" customHeight="1" x14ac:dyDescent="0.7">
      <c r="A3" s="59"/>
      <c r="B3" s="6"/>
      <c r="H3" s="4"/>
      <c r="J3" s="4"/>
    </row>
    <row r="4" spans="1:14" ht="21" customHeight="1" x14ac:dyDescent="0.7">
      <c r="C4" s="66"/>
      <c r="D4" s="212" t="s">
        <v>59</v>
      </c>
      <c r="E4" s="212"/>
      <c r="F4" s="212"/>
      <c r="G4" s="62"/>
      <c r="H4" s="212" t="s">
        <v>60</v>
      </c>
      <c r="I4" s="212"/>
      <c r="J4" s="212"/>
    </row>
    <row r="5" spans="1:14" ht="21" customHeight="1" x14ac:dyDescent="0.7">
      <c r="C5" s="66"/>
      <c r="D5" s="213" t="s">
        <v>159</v>
      </c>
      <c r="E5" s="214"/>
      <c r="F5" s="214"/>
      <c r="G5" s="62"/>
      <c r="H5" s="213" t="s">
        <v>159</v>
      </c>
      <c r="I5" s="214"/>
      <c r="J5" s="214"/>
    </row>
    <row r="6" spans="1:14" ht="21" customHeight="1" x14ac:dyDescent="0.7">
      <c r="C6" s="66"/>
      <c r="D6" s="213" t="s">
        <v>157</v>
      </c>
      <c r="E6" s="213"/>
      <c r="F6" s="213"/>
      <c r="G6" s="62"/>
      <c r="H6" s="213" t="s">
        <v>157</v>
      </c>
      <c r="I6" s="213"/>
      <c r="J6" s="213"/>
    </row>
    <row r="7" spans="1:14" ht="21" customHeight="1" x14ac:dyDescent="0.65">
      <c r="B7" s="8" t="s">
        <v>6</v>
      </c>
      <c r="C7" s="66"/>
      <c r="D7" s="63">
        <v>2568</v>
      </c>
      <c r="E7" s="63"/>
      <c r="F7" s="63">
        <v>2567</v>
      </c>
      <c r="G7" s="63"/>
      <c r="H7" s="63">
        <v>2568</v>
      </c>
      <c r="I7" s="63"/>
      <c r="J7" s="63">
        <v>2567</v>
      </c>
    </row>
    <row r="8" spans="1:14" ht="21" customHeight="1" x14ac:dyDescent="0.65">
      <c r="C8" s="66"/>
      <c r="D8" s="209" t="s">
        <v>9</v>
      </c>
      <c r="E8" s="209"/>
      <c r="F8" s="209"/>
      <c r="G8" s="209"/>
      <c r="H8" s="209"/>
      <c r="I8" s="209"/>
      <c r="J8" s="209"/>
    </row>
    <row r="9" spans="1:14" ht="21.75" customHeight="1" x14ac:dyDescent="0.7">
      <c r="A9" s="17" t="s">
        <v>64</v>
      </c>
      <c r="D9" s="193"/>
      <c r="E9" s="193"/>
      <c r="F9" s="193"/>
      <c r="G9" s="193"/>
      <c r="H9" s="18"/>
      <c r="I9" s="193"/>
      <c r="J9" s="18"/>
    </row>
    <row r="10" spans="1:14" ht="21.75" customHeight="1" x14ac:dyDescent="0.65">
      <c r="A10" s="7" t="s">
        <v>65</v>
      </c>
      <c r="B10" s="8" t="s">
        <v>160</v>
      </c>
      <c r="D10" s="71">
        <v>3124308</v>
      </c>
      <c r="E10" s="70"/>
      <c r="F10" s="71">
        <v>2973346</v>
      </c>
      <c r="G10" s="70"/>
      <c r="H10" s="113">
        <v>3116807</v>
      </c>
      <c r="I10" s="70"/>
      <c r="J10" s="113">
        <v>2962993</v>
      </c>
      <c r="L10" s="30"/>
    </row>
    <row r="11" spans="1:14" ht="21.75" customHeight="1" x14ac:dyDescent="0.65">
      <c r="A11" s="7" t="s">
        <v>67</v>
      </c>
      <c r="D11" s="75">
        <v>3811</v>
      </c>
      <c r="E11" s="70"/>
      <c r="F11" s="75">
        <v>49375</v>
      </c>
      <c r="G11" s="70"/>
      <c r="H11" s="113">
        <v>3811</v>
      </c>
      <c r="I11" s="70"/>
      <c r="J11" s="113">
        <v>49375</v>
      </c>
    </row>
    <row r="12" spans="1:14" ht="21.75" customHeight="1" x14ac:dyDescent="0.65">
      <c r="A12" s="7" t="s">
        <v>69</v>
      </c>
      <c r="B12" s="8">
        <v>2</v>
      </c>
      <c r="D12" s="71">
        <v>12978</v>
      </c>
      <c r="E12" s="70"/>
      <c r="F12" s="71">
        <v>11857</v>
      </c>
      <c r="G12" s="70"/>
      <c r="H12" s="113">
        <v>12289</v>
      </c>
      <c r="I12" s="70"/>
      <c r="J12" s="113">
        <v>11259</v>
      </c>
    </row>
    <row r="13" spans="1:14" ht="21.75" customHeight="1" x14ac:dyDescent="0.7">
      <c r="A13" s="5" t="s">
        <v>70</v>
      </c>
      <c r="D13" s="104">
        <f>SUM(D10:D12)</f>
        <v>3141097</v>
      </c>
      <c r="E13" s="76"/>
      <c r="F13" s="104">
        <f>SUM(F10:F12)</f>
        <v>3034578</v>
      </c>
      <c r="G13" s="76"/>
      <c r="H13" s="105">
        <f>SUM(H10:H12)</f>
        <v>3132907</v>
      </c>
      <c r="I13" s="76"/>
      <c r="J13" s="105">
        <f>SUM(J10:J12)</f>
        <v>3023627</v>
      </c>
    </row>
    <row r="14" spans="1:14" ht="12" customHeight="1" x14ac:dyDescent="0.65">
      <c r="D14" s="70"/>
      <c r="E14" s="70"/>
      <c r="F14" s="70"/>
      <c r="G14" s="70"/>
      <c r="H14" s="114"/>
      <c r="I14" s="70"/>
      <c r="J14" s="114"/>
    </row>
    <row r="15" spans="1:14" ht="21.75" customHeight="1" x14ac:dyDescent="0.7">
      <c r="A15" s="17" t="s">
        <v>71</v>
      </c>
      <c r="D15" s="115"/>
      <c r="E15" s="70"/>
      <c r="F15" s="115"/>
      <c r="G15" s="70"/>
      <c r="H15" s="115"/>
      <c r="I15" s="70"/>
      <c r="J15" s="115"/>
    </row>
    <row r="16" spans="1:14" ht="21.75" customHeight="1" x14ac:dyDescent="0.65">
      <c r="A16" s="7" t="s">
        <v>72</v>
      </c>
      <c r="B16" s="8">
        <v>2</v>
      </c>
      <c r="D16" s="69">
        <v>2890265</v>
      </c>
      <c r="E16" s="70"/>
      <c r="F16" s="69">
        <v>2605224</v>
      </c>
      <c r="G16" s="70"/>
      <c r="H16" s="113">
        <v>2890144</v>
      </c>
      <c r="I16" s="70"/>
      <c r="J16" s="113">
        <v>2603529</v>
      </c>
      <c r="K16" s="10" t="s">
        <v>190</v>
      </c>
      <c r="L16" s="21" t="s">
        <v>179</v>
      </c>
      <c r="N16" s="81" t="s">
        <v>191</v>
      </c>
    </row>
    <row r="17" spans="1:11" ht="21" customHeight="1" x14ac:dyDescent="0.65">
      <c r="A17" s="7" t="s">
        <v>73</v>
      </c>
      <c r="B17" s="8">
        <v>2</v>
      </c>
      <c r="D17" s="69">
        <v>56985</v>
      </c>
      <c r="E17" s="70"/>
      <c r="F17" s="69">
        <v>79533</v>
      </c>
      <c r="G17" s="70"/>
      <c r="H17" s="113">
        <v>53933</v>
      </c>
      <c r="I17" s="70"/>
      <c r="J17" s="113">
        <v>77104</v>
      </c>
    </row>
    <row r="18" spans="1:11" ht="21" customHeight="1" x14ac:dyDescent="0.65">
      <c r="A18" s="7" t="s">
        <v>74</v>
      </c>
      <c r="B18" s="8">
        <v>2</v>
      </c>
      <c r="D18" s="69">
        <v>74002</v>
      </c>
      <c r="E18" s="70"/>
      <c r="F18" s="69">
        <v>88810</v>
      </c>
      <c r="G18" s="70"/>
      <c r="H18" s="113">
        <v>70317</v>
      </c>
      <c r="I18" s="70"/>
      <c r="J18" s="113">
        <v>84805</v>
      </c>
    </row>
    <row r="19" spans="1:11" ht="21" customHeight="1" x14ac:dyDescent="0.7">
      <c r="A19" s="5" t="s">
        <v>76</v>
      </c>
      <c r="D19" s="104">
        <f>SUM(D16:D18)</f>
        <v>3021252</v>
      </c>
      <c r="E19" s="81"/>
      <c r="F19" s="104">
        <f>SUM(F16:F18)</f>
        <v>2773567</v>
      </c>
      <c r="G19" s="76"/>
      <c r="H19" s="105">
        <f>SUM(H16:H18)</f>
        <v>3014394</v>
      </c>
      <c r="I19" s="76"/>
      <c r="J19" s="105">
        <f>SUM(J16:J18)</f>
        <v>2765438</v>
      </c>
    </row>
    <row r="20" spans="1:11" ht="12" customHeight="1" x14ac:dyDescent="0.65">
      <c r="D20" s="113"/>
      <c r="E20" s="70"/>
      <c r="F20" s="113"/>
      <c r="G20" s="70"/>
      <c r="H20" s="113"/>
      <c r="I20" s="70"/>
      <c r="J20" s="113"/>
    </row>
    <row r="21" spans="1:11" ht="21.75" customHeight="1" x14ac:dyDescent="0.7">
      <c r="A21" s="5" t="s">
        <v>139</v>
      </c>
      <c r="B21" s="6"/>
      <c r="C21" s="5"/>
      <c r="D21" s="127">
        <f>D13-D19</f>
        <v>119845</v>
      </c>
      <c r="E21" s="76"/>
      <c r="F21" s="127">
        <f>F13-F19</f>
        <v>261011</v>
      </c>
      <c r="G21" s="76"/>
      <c r="H21" s="127">
        <f>H13-H19</f>
        <v>118513</v>
      </c>
      <c r="I21" s="76"/>
      <c r="J21" s="127">
        <f>J13-J19</f>
        <v>258189</v>
      </c>
    </row>
    <row r="22" spans="1:11" ht="21.75" customHeight="1" x14ac:dyDescent="0.65">
      <c r="A22" s="7" t="s">
        <v>77</v>
      </c>
      <c r="D22" s="194">
        <v>-6038</v>
      </c>
      <c r="E22" s="70"/>
      <c r="F22" s="194">
        <v>-6535</v>
      </c>
      <c r="G22" s="70"/>
      <c r="H22" s="116">
        <v>-6038</v>
      </c>
      <c r="I22" s="70"/>
      <c r="J22" s="116">
        <v>-6535</v>
      </c>
    </row>
    <row r="23" spans="1:11" ht="21.75" hidden="1" customHeight="1" x14ac:dyDescent="0.65">
      <c r="A23" s="117" t="s">
        <v>161</v>
      </c>
      <c r="B23" s="8">
        <v>10</v>
      </c>
      <c r="D23" s="113"/>
      <c r="E23" s="70"/>
      <c r="F23" s="113"/>
      <c r="G23" s="70"/>
      <c r="H23" s="113"/>
      <c r="I23" s="70"/>
      <c r="J23" s="113"/>
    </row>
    <row r="24" spans="1:11" ht="21.75" hidden="1" customHeight="1" x14ac:dyDescent="0.65">
      <c r="A24" s="7" t="s">
        <v>78</v>
      </c>
      <c r="D24" s="118">
        <v>0</v>
      </c>
      <c r="E24" s="70"/>
      <c r="F24" s="118">
        <v>0</v>
      </c>
      <c r="G24" s="81"/>
      <c r="H24" s="118">
        <v>0</v>
      </c>
      <c r="I24" s="81"/>
      <c r="J24" s="118">
        <v>0</v>
      </c>
    </row>
    <row r="25" spans="1:11" ht="21.75" customHeight="1" x14ac:dyDescent="0.7">
      <c r="A25" s="5" t="s">
        <v>140</v>
      </c>
      <c r="D25" s="195">
        <f>D21+D22+D23+D24</f>
        <v>113807</v>
      </c>
      <c r="E25" s="81"/>
      <c r="F25" s="195">
        <f>F21+F22+F23+F24</f>
        <v>254476</v>
      </c>
      <c r="G25" s="76"/>
      <c r="H25" s="195">
        <f>H21+H22+H23+H24</f>
        <v>112475</v>
      </c>
      <c r="I25" s="76"/>
      <c r="J25" s="195">
        <f>J21+J22+J23+J24</f>
        <v>251654</v>
      </c>
    </row>
    <row r="26" spans="1:11" ht="21.75" customHeight="1" x14ac:dyDescent="0.65">
      <c r="A26" s="7" t="s">
        <v>79</v>
      </c>
      <c r="D26" s="196">
        <v>-5418</v>
      </c>
      <c r="E26" s="70"/>
      <c r="F26" s="196">
        <v>-50544</v>
      </c>
      <c r="G26" s="70"/>
      <c r="H26" s="118">
        <v>-5097</v>
      </c>
      <c r="I26" s="70"/>
      <c r="J26" s="118">
        <v>-49975</v>
      </c>
      <c r="K26" s="10" t="s">
        <v>190</v>
      </c>
    </row>
    <row r="27" spans="1:11" ht="21.75" customHeight="1" thickBot="1" x14ac:dyDescent="0.75">
      <c r="A27" s="5" t="s">
        <v>141</v>
      </c>
      <c r="D27" s="109">
        <f>SUM(D25:D26)</f>
        <v>108389</v>
      </c>
      <c r="E27" s="81"/>
      <c r="F27" s="109">
        <f>SUM(F25:F26)</f>
        <v>203932</v>
      </c>
      <c r="G27" s="76"/>
      <c r="H27" s="109">
        <f>SUM(H25:H26)</f>
        <v>107378</v>
      </c>
      <c r="I27" s="76"/>
      <c r="J27" s="109">
        <f>SUM(J25:J26)</f>
        <v>201679</v>
      </c>
    </row>
    <row r="28" spans="1:11" ht="20.5" customHeight="1" thickTop="1" x14ac:dyDescent="0.7">
      <c r="A28" s="5"/>
      <c r="D28" s="76"/>
      <c r="E28" s="81"/>
      <c r="F28" s="76"/>
      <c r="G28" s="76"/>
      <c r="H28" s="119"/>
      <c r="I28" s="76"/>
      <c r="J28" s="119"/>
    </row>
    <row r="29" spans="1:11" ht="20.5" hidden="1" customHeight="1" x14ac:dyDescent="0.7">
      <c r="A29" s="5" t="s">
        <v>162</v>
      </c>
      <c r="D29" s="76"/>
      <c r="E29" s="81"/>
      <c r="F29" s="76"/>
      <c r="G29" s="76"/>
      <c r="H29" s="119"/>
      <c r="I29" s="76"/>
      <c r="J29" s="119"/>
    </row>
    <row r="30" spans="1:11" ht="20.5" hidden="1" customHeight="1" x14ac:dyDescent="0.7">
      <c r="A30" s="17" t="s">
        <v>163</v>
      </c>
      <c r="D30" s="76"/>
      <c r="E30" s="81"/>
      <c r="F30" s="76"/>
      <c r="G30" s="76"/>
      <c r="H30" s="119"/>
      <c r="I30" s="76"/>
      <c r="J30" s="119"/>
    </row>
    <row r="31" spans="1:11" ht="21" hidden="1" customHeight="1" x14ac:dyDescent="0.7">
      <c r="A31" s="17" t="s">
        <v>164</v>
      </c>
      <c r="D31" s="76"/>
      <c r="E31" s="81"/>
      <c r="F31" s="76"/>
      <c r="G31" s="76"/>
      <c r="H31" s="119"/>
      <c r="I31" s="76"/>
      <c r="J31" s="119"/>
    </row>
    <row r="32" spans="1:11" ht="21" hidden="1" customHeight="1" x14ac:dyDescent="0.65">
      <c r="A32" s="7" t="s">
        <v>165</v>
      </c>
      <c r="B32" s="120"/>
      <c r="C32" s="120"/>
      <c r="D32" s="197">
        <v>0</v>
      </c>
      <c r="E32" s="121">
        <v>0</v>
      </c>
      <c r="F32" s="197">
        <v>0</v>
      </c>
      <c r="G32" s="121">
        <v>0</v>
      </c>
      <c r="H32" s="197">
        <v>0</v>
      </c>
      <c r="I32" s="121">
        <v>0</v>
      </c>
      <c r="J32" s="118">
        <v>0</v>
      </c>
    </row>
    <row r="33" spans="1:10" ht="21" customHeight="1" x14ac:dyDescent="0.7">
      <c r="A33" s="90" t="s">
        <v>80</v>
      </c>
      <c r="B33" s="120"/>
      <c r="C33" s="120"/>
      <c r="D33" s="201">
        <f t="shared" ref="D33:J33" si="0">SUM(D32)</f>
        <v>0</v>
      </c>
      <c r="E33" s="82">
        <f t="shared" si="0"/>
        <v>0</v>
      </c>
      <c r="F33" s="201">
        <f t="shared" si="0"/>
        <v>0</v>
      </c>
      <c r="G33" s="82">
        <f t="shared" si="0"/>
        <v>0</v>
      </c>
      <c r="H33" s="201">
        <f t="shared" si="0"/>
        <v>0</v>
      </c>
      <c r="I33" s="82">
        <f t="shared" si="0"/>
        <v>0</v>
      </c>
      <c r="J33" s="201">
        <f t="shared" si="0"/>
        <v>0</v>
      </c>
    </row>
    <row r="34" spans="1:10" ht="21.75" customHeight="1" thickBot="1" x14ac:dyDescent="0.75">
      <c r="A34" s="90" t="s">
        <v>81</v>
      </c>
      <c r="B34" s="120"/>
      <c r="C34" s="120"/>
      <c r="D34" s="128">
        <f>D27+D32</f>
        <v>108389</v>
      </c>
      <c r="E34" s="94"/>
      <c r="F34" s="128">
        <f>F27+F33</f>
        <v>203932</v>
      </c>
      <c r="G34" s="94"/>
      <c r="H34" s="128">
        <f>H27+H32</f>
        <v>107378</v>
      </c>
      <c r="I34" s="94"/>
      <c r="J34" s="128">
        <f>J27+J33</f>
        <v>201679</v>
      </c>
    </row>
    <row r="35" spans="1:10" ht="14.15" customHeight="1" thickTop="1" x14ac:dyDescent="0.7">
      <c r="B35" s="120"/>
      <c r="C35" s="120"/>
      <c r="D35" s="198"/>
      <c r="E35" s="94"/>
      <c r="F35" s="198"/>
      <c r="G35" s="94"/>
      <c r="H35" s="122"/>
      <c r="I35" s="94"/>
      <c r="J35" s="122"/>
    </row>
    <row r="36" spans="1:10" ht="22" customHeight="1" x14ac:dyDescent="0.7">
      <c r="A36" s="90" t="s">
        <v>166</v>
      </c>
      <c r="B36" s="120"/>
      <c r="C36" s="120"/>
      <c r="D36" s="81"/>
      <c r="E36" s="94"/>
      <c r="F36" s="81"/>
      <c r="G36" s="94"/>
      <c r="H36" s="113"/>
      <c r="I36" s="94"/>
      <c r="J36" s="113"/>
    </row>
    <row r="37" spans="1:10" ht="21.75" customHeight="1" x14ac:dyDescent="0.65">
      <c r="A37" s="97" t="s">
        <v>83</v>
      </c>
      <c r="B37" s="120"/>
      <c r="C37" s="120"/>
      <c r="D37" s="129">
        <f>D39-D38</f>
        <v>108389</v>
      </c>
      <c r="E37" s="81"/>
      <c r="F37" s="129">
        <f>F39-F38</f>
        <v>203932</v>
      </c>
      <c r="G37" s="81"/>
      <c r="H37" s="129">
        <f>H39-H38</f>
        <v>107378</v>
      </c>
      <c r="I37" s="81"/>
      <c r="J37" s="129">
        <f>J39-J38</f>
        <v>201679</v>
      </c>
    </row>
    <row r="38" spans="1:10" ht="21.75" customHeight="1" x14ac:dyDescent="0.65">
      <c r="A38" s="97" t="s">
        <v>84</v>
      </c>
      <c r="B38" s="120"/>
      <c r="C38" s="120"/>
      <c r="D38" s="200">
        <v>0</v>
      </c>
      <c r="E38" s="99"/>
      <c r="F38" s="200">
        <v>0</v>
      </c>
      <c r="G38" s="99"/>
      <c r="H38" s="200">
        <v>0</v>
      </c>
      <c r="I38" s="99"/>
      <c r="J38" s="200">
        <v>0</v>
      </c>
    </row>
    <row r="39" spans="1:10" ht="21.75" customHeight="1" thickBot="1" x14ac:dyDescent="0.75">
      <c r="A39" s="90" t="s">
        <v>141</v>
      </c>
      <c r="B39" s="120"/>
      <c r="C39" s="120"/>
      <c r="D39" s="128">
        <f>D27</f>
        <v>108389</v>
      </c>
      <c r="E39" s="85"/>
      <c r="F39" s="160">
        <f>F27</f>
        <v>203932</v>
      </c>
      <c r="G39" s="85"/>
      <c r="H39" s="128">
        <f>H27</f>
        <v>107378</v>
      </c>
      <c r="I39" s="85"/>
      <c r="J39" s="128">
        <f>J27</f>
        <v>201679</v>
      </c>
    </row>
    <row r="40" spans="1:10" ht="20.5" customHeight="1" thickTop="1" x14ac:dyDescent="0.65">
      <c r="B40" s="120"/>
      <c r="C40" s="120"/>
      <c r="D40" s="120"/>
      <c r="E40" s="120"/>
      <c r="F40" s="120"/>
      <c r="G40" s="199"/>
      <c r="H40" s="123"/>
      <c r="I40" s="199"/>
      <c r="J40" s="123"/>
    </row>
    <row r="41" spans="1:10" s="5" customFormat="1" ht="23.25" customHeight="1" x14ac:dyDescent="0.7">
      <c r="A41" s="90"/>
      <c r="B41" s="6"/>
      <c r="H41" s="4"/>
      <c r="J41" s="4"/>
    </row>
    <row r="42" spans="1:10" s="5" customFormat="1" ht="23.25" customHeight="1" x14ac:dyDescent="0.7">
      <c r="A42" s="1" t="s">
        <v>0</v>
      </c>
      <c r="B42" s="6"/>
      <c r="H42" s="4"/>
      <c r="J42" s="4"/>
    </row>
    <row r="43" spans="1:10" s="5" customFormat="1" ht="21" customHeight="1" x14ac:dyDescent="0.7">
      <c r="A43" s="59" t="s">
        <v>158</v>
      </c>
      <c r="B43" s="6"/>
      <c r="H43" s="4"/>
      <c r="J43" s="4"/>
    </row>
    <row r="44" spans="1:10" ht="21" customHeight="1" x14ac:dyDescent="0.7">
      <c r="A44" s="59"/>
      <c r="C44" s="66"/>
      <c r="D44" s="212" t="s">
        <v>59</v>
      </c>
      <c r="E44" s="212"/>
      <c r="F44" s="212"/>
      <c r="G44" s="62"/>
      <c r="H44" s="212" t="s">
        <v>60</v>
      </c>
      <c r="I44" s="212"/>
      <c r="J44" s="212"/>
    </row>
    <row r="45" spans="1:10" ht="21" customHeight="1" x14ac:dyDescent="0.7">
      <c r="C45" s="66"/>
      <c r="D45" s="213" t="s">
        <v>159</v>
      </c>
      <c r="E45" s="214"/>
      <c r="F45" s="214"/>
      <c r="G45" s="62"/>
      <c r="H45" s="213" t="s">
        <v>159</v>
      </c>
      <c r="I45" s="214"/>
      <c r="J45" s="214"/>
    </row>
    <row r="46" spans="1:10" ht="21" customHeight="1" x14ac:dyDescent="0.7">
      <c r="C46" s="66"/>
      <c r="D46" s="213" t="s">
        <v>157</v>
      </c>
      <c r="E46" s="213"/>
      <c r="F46" s="213"/>
      <c r="G46" s="62"/>
      <c r="H46" s="213" t="s">
        <v>157</v>
      </c>
      <c r="I46" s="213"/>
      <c r="J46" s="213"/>
    </row>
    <row r="47" spans="1:10" ht="21" customHeight="1" x14ac:dyDescent="0.65">
      <c r="C47" s="66"/>
      <c r="D47" s="63">
        <v>2568</v>
      </c>
      <c r="E47" s="63"/>
      <c r="F47" s="63">
        <v>2567</v>
      </c>
      <c r="G47" s="63"/>
      <c r="H47" s="63">
        <v>2568</v>
      </c>
      <c r="I47" s="63"/>
      <c r="J47" s="63">
        <v>2567</v>
      </c>
    </row>
    <row r="48" spans="1:10" ht="21" customHeight="1" x14ac:dyDescent="0.65">
      <c r="C48" s="66"/>
      <c r="D48" s="209" t="s">
        <v>9</v>
      </c>
      <c r="E48" s="209"/>
      <c r="F48" s="209"/>
      <c r="G48" s="209"/>
      <c r="H48" s="209"/>
      <c r="I48" s="209"/>
      <c r="J48" s="209"/>
    </row>
    <row r="49" spans="1:10" ht="21.75" customHeight="1" x14ac:dyDescent="0.7">
      <c r="A49" s="90" t="s">
        <v>85</v>
      </c>
      <c r="B49" s="120"/>
      <c r="C49" s="120"/>
      <c r="D49" s="120"/>
      <c r="E49" s="120"/>
      <c r="F49" s="120"/>
      <c r="G49" s="199"/>
      <c r="I49" s="199"/>
    </row>
    <row r="50" spans="1:10" ht="21.75" customHeight="1" x14ac:dyDescent="0.65">
      <c r="A50" s="97" t="s">
        <v>83</v>
      </c>
      <c r="B50" s="120"/>
      <c r="C50" s="120"/>
      <c r="D50" s="129">
        <f t="shared" ref="D50:E50" si="1">D52-D51</f>
        <v>108389</v>
      </c>
      <c r="E50" s="113">
        <f t="shared" si="1"/>
        <v>0</v>
      </c>
      <c r="F50" s="129">
        <f>F52-F51</f>
        <v>203932</v>
      </c>
      <c r="G50" s="113">
        <f t="shared" ref="G50:J50" si="2">G52-G51</f>
        <v>0</v>
      </c>
      <c r="H50" s="129">
        <f>H52-H51</f>
        <v>107378</v>
      </c>
      <c r="I50" s="113">
        <f t="shared" si="2"/>
        <v>0</v>
      </c>
      <c r="J50" s="129">
        <f t="shared" si="2"/>
        <v>201679</v>
      </c>
    </row>
    <row r="51" spans="1:10" ht="21.75" customHeight="1" x14ac:dyDescent="0.65">
      <c r="A51" s="97" t="s">
        <v>84</v>
      </c>
      <c r="B51" s="120"/>
      <c r="C51" s="120"/>
      <c r="D51" s="200">
        <v>0</v>
      </c>
      <c r="E51" s="124"/>
      <c r="F51" s="200">
        <v>0</v>
      </c>
      <c r="G51" s="124"/>
      <c r="H51" s="200">
        <v>0</v>
      </c>
      <c r="I51" s="124"/>
      <c r="J51" s="200">
        <v>0</v>
      </c>
    </row>
    <row r="52" spans="1:10" ht="23.5" customHeight="1" thickBot="1" x14ac:dyDescent="0.75">
      <c r="A52" s="90" t="s">
        <v>81</v>
      </c>
      <c r="B52" s="120"/>
      <c r="C52" s="120"/>
      <c r="D52" s="130">
        <f t="shared" ref="D52:J52" si="3">D34</f>
        <v>108389</v>
      </c>
      <c r="E52" s="125">
        <f t="shared" si="3"/>
        <v>0</v>
      </c>
      <c r="F52" s="130">
        <f>F34</f>
        <v>203932</v>
      </c>
      <c r="G52" s="125">
        <f t="shared" si="3"/>
        <v>0</v>
      </c>
      <c r="H52" s="130">
        <f t="shared" si="3"/>
        <v>107378</v>
      </c>
      <c r="I52" s="125">
        <f t="shared" si="3"/>
        <v>0</v>
      </c>
      <c r="J52" s="130">
        <f t="shared" si="3"/>
        <v>201679</v>
      </c>
    </row>
    <row r="53" spans="1:10" ht="16" customHeight="1" thickTop="1" x14ac:dyDescent="0.7">
      <c r="A53" s="5"/>
      <c r="D53" s="103"/>
      <c r="E53" s="98"/>
      <c r="F53" s="103"/>
      <c r="G53" s="103"/>
      <c r="H53" s="126"/>
      <c r="I53" s="103"/>
      <c r="J53" s="126"/>
    </row>
    <row r="54" spans="1:10" ht="24.75" customHeight="1" thickBot="1" x14ac:dyDescent="0.75">
      <c r="A54" s="5" t="s">
        <v>142</v>
      </c>
      <c r="D54" s="112">
        <f>D52/330000</f>
        <v>0.32845151515151516</v>
      </c>
      <c r="E54" s="98"/>
      <c r="F54" s="131">
        <f>F52/330000</f>
        <v>0.61797575757575762</v>
      </c>
      <c r="G54" s="103"/>
      <c r="H54" s="112">
        <f>H52/330000</f>
        <v>0.32538787878787878</v>
      </c>
      <c r="I54" s="103"/>
      <c r="J54" s="131">
        <f>J52/330000</f>
        <v>0.61114848484848483</v>
      </c>
    </row>
    <row r="55" spans="1:10" ht="23.25" customHeight="1" thickTop="1" x14ac:dyDescent="0.65"/>
  </sheetData>
  <sheetProtection sheet="1" formatCells="0" formatColumns="0" formatRows="0" insertColumns="0" insertRows="0" insertHyperlinks="0" deleteColumns="0" deleteRows="0" sort="0" autoFilter="0" pivotTables="0"/>
  <mergeCells count="14">
    <mergeCell ref="D48:J48"/>
    <mergeCell ref="D8:J8"/>
    <mergeCell ref="D44:F44"/>
    <mergeCell ref="H44:J44"/>
    <mergeCell ref="D45:F45"/>
    <mergeCell ref="H45:J45"/>
    <mergeCell ref="D46:F46"/>
    <mergeCell ref="H46:J46"/>
    <mergeCell ref="D4:F4"/>
    <mergeCell ref="H4:J4"/>
    <mergeCell ref="D5:F5"/>
    <mergeCell ref="H5:J5"/>
    <mergeCell ref="D6:F6"/>
    <mergeCell ref="H6:J6"/>
  </mergeCells>
  <conditionalFormatting sqref="D33:D39">
    <cfRule type="expression" priority="4" stopIfTrue="1">
      <formula>"if(E11&gt;0,#,##0;(#,##0),"-")"</formula>
    </cfRule>
  </conditionalFormatting>
  <conditionalFormatting sqref="D54">
    <cfRule type="expression" priority="14" stopIfTrue="1">
      <formula>"if(E11&gt;0,#,##0;(#,##0),"-")"</formula>
    </cfRule>
  </conditionalFormatting>
  <conditionalFormatting sqref="D50:J52">
    <cfRule type="expression" priority="9" stopIfTrue="1">
      <formula>"if(E11&gt;0,#,##0;(#,##0),"-")"</formula>
    </cfRule>
  </conditionalFormatting>
  <conditionalFormatting sqref="E32 G32 I32 E38 G38 I38">
    <cfRule type="expression" priority="27" stopIfTrue="1">
      <formula>"if(E11&gt;0,#,##0;(#,##0),"-")"</formula>
    </cfRule>
  </conditionalFormatting>
  <conditionalFormatting sqref="F33:F39">
    <cfRule type="expression" priority="3" stopIfTrue="1">
      <formula>"if(E11&gt;0,#,##0;(#,##0),"-")"</formula>
    </cfRule>
  </conditionalFormatting>
  <conditionalFormatting sqref="H33:H40">
    <cfRule type="expression" priority="2" stopIfTrue="1">
      <formula>"if(E11&gt;0,#,##0;(#,##0),"-")"</formula>
    </cfRule>
  </conditionalFormatting>
  <conditionalFormatting sqref="H54">
    <cfRule type="expression" priority="13" stopIfTrue="1">
      <formula>"if(E11&gt;0,#,##0;(#,##0),"-")"</formula>
    </cfRule>
  </conditionalFormatting>
  <conditionalFormatting sqref="J33:J40">
    <cfRule type="expression" priority="1" stopIfTrue="1">
      <formula>"if(E11&gt;0,#,##0;(#,##0),"-")"</formula>
    </cfRule>
  </conditionalFormatting>
  <pageMargins left="0.7" right="0.7" top="0.48" bottom="0.5" header="0.5" footer="0.5"/>
  <pageSetup paperSize="9" scale="95" firstPageNumber="7" fitToWidth="2" fitToHeight="2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0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499984740745262"/>
  </sheetPr>
  <dimension ref="A1:T48"/>
  <sheetViews>
    <sheetView view="pageBreakPreview" zoomScale="85" zoomScaleNormal="70" zoomScaleSheetLayoutView="85" workbookViewId="0">
      <selection activeCell="S10" sqref="S10"/>
    </sheetView>
  </sheetViews>
  <sheetFormatPr defaultColWidth="9.09765625" defaultRowHeight="23.25" customHeight="1" x14ac:dyDescent="0.65"/>
  <cols>
    <col min="1" max="1" width="49.8984375" style="7" customWidth="1"/>
    <col min="2" max="2" width="8.69921875" style="134" customWidth="1"/>
    <col min="3" max="3" width="1.296875" style="134" customWidth="1"/>
    <col min="4" max="4" width="12.09765625" style="7" bestFit="1" customWidth="1"/>
    <col min="5" max="5" width="1.3984375" style="7" customWidth="1"/>
    <col min="6" max="6" width="12.09765625" style="7" bestFit="1" customWidth="1"/>
    <col min="7" max="7" width="1.3984375" style="7" customWidth="1"/>
    <col min="8" max="8" width="11.3984375" style="7" bestFit="1" customWidth="1"/>
    <col min="9" max="9" width="1.3984375" style="7" customWidth="1"/>
    <col min="10" max="10" width="13.8984375" style="7" bestFit="1" customWidth="1"/>
    <col min="11" max="11" width="1.3984375" style="7" customWidth="1"/>
    <col min="12" max="12" width="13.3984375" style="7" customWidth="1"/>
    <col min="13" max="13" width="1.3984375" style="7" customWidth="1"/>
    <col min="14" max="14" width="12.8984375" style="7" customWidth="1"/>
    <col min="15" max="15" width="1.3984375" style="7" customWidth="1"/>
    <col min="16" max="16" width="13.8984375" style="7" bestFit="1" customWidth="1"/>
    <col min="17" max="17" width="9.09765625" style="7"/>
    <col min="18" max="18" width="11.3984375" style="7" bestFit="1" customWidth="1"/>
    <col min="19" max="19" width="13.3984375" style="68" bestFit="1" customWidth="1"/>
    <col min="20" max="20" width="11.3984375" style="7" bestFit="1" customWidth="1"/>
    <col min="21" max="16384" width="9.09765625" style="7"/>
  </cols>
  <sheetData>
    <row r="1" spans="1:20" ht="23" x14ac:dyDescent="0.7">
      <c r="A1" s="1" t="s">
        <v>0</v>
      </c>
      <c r="B1" s="132"/>
      <c r="C1" s="132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133"/>
    </row>
    <row r="2" spans="1:20" ht="23" x14ac:dyDescent="0.7">
      <c r="A2" s="1" t="s">
        <v>86</v>
      </c>
      <c r="B2" s="132"/>
      <c r="C2" s="13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33"/>
    </row>
    <row r="3" spans="1:20" ht="21.5" x14ac:dyDescent="0.65"/>
    <row r="4" spans="1:20" ht="22" x14ac:dyDescent="0.7">
      <c r="D4" s="215" t="s">
        <v>59</v>
      </c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</row>
    <row r="5" spans="1:20" ht="21.5" x14ac:dyDescent="0.65">
      <c r="D5" s="66"/>
      <c r="E5" s="66"/>
      <c r="F5" s="66"/>
      <c r="G5" s="66"/>
      <c r="H5" s="216" t="s">
        <v>51</v>
      </c>
      <c r="I5" s="216"/>
      <c r="J5" s="216"/>
      <c r="K5" s="66"/>
      <c r="L5" s="66"/>
      <c r="M5" s="66"/>
      <c r="N5" s="66" t="s">
        <v>88</v>
      </c>
    </row>
    <row r="6" spans="1:20" ht="21.5" x14ac:dyDescent="0.65">
      <c r="D6" s="66" t="s">
        <v>143</v>
      </c>
      <c r="E6" s="66"/>
      <c r="F6" s="66" t="s">
        <v>89</v>
      </c>
      <c r="G6" s="66"/>
      <c r="H6" s="66" t="s">
        <v>90</v>
      </c>
      <c r="I6" s="66"/>
      <c r="J6" s="66" t="s">
        <v>91</v>
      </c>
      <c r="K6" s="66"/>
      <c r="L6" s="66" t="s">
        <v>87</v>
      </c>
      <c r="M6" s="66"/>
      <c r="N6" s="66" t="s">
        <v>93</v>
      </c>
      <c r="O6" s="66"/>
      <c r="P6" s="66" t="s">
        <v>94</v>
      </c>
    </row>
    <row r="7" spans="1:20" ht="21.5" x14ac:dyDescent="0.65">
      <c r="B7" s="8" t="s">
        <v>6</v>
      </c>
      <c r="C7" s="8"/>
      <c r="D7" s="66" t="s">
        <v>144</v>
      </c>
      <c r="E7" s="66"/>
      <c r="F7" s="66" t="s">
        <v>95</v>
      </c>
      <c r="G7" s="66"/>
      <c r="H7" s="66" t="s">
        <v>96</v>
      </c>
      <c r="I7" s="66"/>
      <c r="J7" s="66" t="s">
        <v>97</v>
      </c>
      <c r="K7" s="66"/>
      <c r="L7" s="66" t="s">
        <v>138</v>
      </c>
      <c r="M7" s="66"/>
      <c r="N7" s="66" t="s">
        <v>98</v>
      </c>
      <c r="O7" s="66"/>
      <c r="P7" s="66" t="s">
        <v>99</v>
      </c>
    </row>
    <row r="8" spans="1:20" ht="21.5" x14ac:dyDescent="0.65">
      <c r="D8" s="209" t="s">
        <v>9</v>
      </c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</row>
    <row r="9" spans="1:20" ht="22" x14ac:dyDescent="0.7">
      <c r="A9" s="136" t="s">
        <v>167</v>
      </c>
      <c r="B9" s="137"/>
      <c r="C9" s="137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</row>
    <row r="10" spans="1:20" ht="22" x14ac:dyDescent="0.7">
      <c r="A10" s="136" t="s">
        <v>107</v>
      </c>
      <c r="B10" s="139"/>
      <c r="C10" s="139"/>
      <c r="D10" s="140">
        <v>330000</v>
      </c>
      <c r="E10" s="140"/>
      <c r="F10" s="140">
        <v>420491</v>
      </c>
      <c r="G10" s="140"/>
      <c r="H10" s="140">
        <v>33000</v>
      </c>
      <c r="I10" s="141"/>
      <c r="J10" s="140">
        <v>1607375</v>
      </c>
      <c r="K10" s="140">
        <v>0</v>
      </c>
      <c r="L10" s="154">
        <f>SUM(D10:K10)</f>
        <v>2390866</v>
      </c>
      <c r="M10" s="140">
        <v>0</v>
      </c>
      <c r="N10" s="142">
        <v>1</v>
      </c>
      <c r="O10" s="140">
        <v>0</v>
      </c>
      <c r="P10" s="153">
        <f>SUM(L10:O10)</f>
        <v>2390867</v>
      </c>
      <c r="T10" s="143"/>
    </row>
    <row r="11" spans="1:20" ht="22" x14ac:dyDescent="0.7">
      <c r="A11" s="136"/>
      <c r="B11" s="139"/>
      <c r="C11" s="139"/>
      <c r="D11" s="140"/>
      <c r="E11" s="140"/>
      <c r="F11" s="140"/>
      <c r="G11" s="140"/>
      <c r="H11" s="140"/>
      <c r="I11" s="141"/>
      <c r="J11" s="140"/>
      <c r="K11" s="140"/>
      <c r="L11" s="142"/>
      <c r="M11" s="140"/>
      <c r="N11" s="140"/>
      <c r="O11" s="140"/>
      <c r="P11" s="140"/>
    </row>
    <row r="12" spans="1:20" ht="23.25" customHeight="1" x14ac:dyDescent="0.7">
      <c r="A12" s="136" t="s">
        <v>100</v>
      </c>
      <c r="B12" s="139"/>
      <c r="C12" s="139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</row>
    <row r="13" spans="1:20" ht="23.25" customHeight="1" x14ac:dyDescent="0.7">
      <c r="A13" s="144" t="s">
        <v>101</v>
      </c>
      <c r="B13" s="145"/>
      <c r="C13" s="145"/>
      <c r="D13" s="142"/>
      <c r="E13" s="146"/>
      <c r="F13" s="142"/>
      <c r="G13" s="80"/>
      <c r="H13" s="142"/>
      <c r="I13" s="146"/>
      <c r="J13" s="142"/>
      <c r="K13" s="146"/>
      <c r="L13" s="142"/>
      <c r="M13" s="146"/>
      <c r="N13" s="142"/>
      <c r="O13" s="146"/>
      <c r="P13" s="142"/>
    </row>
    <row r="14" spans="1:20" ht="23.25" customHeight="1" x14ac:dyDescent="0.7">
      <c r="A14" s="147" t="s">
        <v>102</v>
      </c>
      <c r="B14" s="148">
        <v>9</v>
      </c>
      <c r="C14" s="148"/>
      <c r="D14" s="200">
        <v>0</v>
      </c>
      <c r="E14" s="146"/>
      <c r="F14" s="200">
        <v>0</v>
      </c>
      <c r="G14" s="146"/>
      <c r="H14" s="200">
        <v>0</v>
      </c>
      <c r="I14" s="119"/>
      <c r="J14" s="80">
        <v>-33000</v>
      </c>
      <c r="K14" s="119"/>
      <c r="L14" s="155">
        <f>SUM(D14:J14)</f>
        <v>-33000</v>
      </c>
      <c r="M14" s="146"/>
      <c r="N14" s="200">
        <v>0</v>
      </c>
      <c r="O14" s="146"/>
      <c r="P14" s="156">
        <f>SUM(L14:O14)</f>
        <v>-33000</v>
      </c>
    </row>
    <row r="15" spans="1:20" ht="23.25" customHeight="1" x14ac:dyDescent="0.7">
      <c r="A15" s="144" t="s">
        <v>103</v>
      </c>
      <c r="B15" s="139"/>
      <c r="C15" s="139"/>
      <c r="D15" s="202">
        <f>SUM(D14)</f>
        <v>0</v>
      </c>
      <c r="E15" s="119"/>
      <c r="F15" s="202">
        <f>SUM(F14)</f>
        <v>0</v>
      </c>
      <c r="G15" s="119"/>
      <c r="H15" s="202">
        <f>SUM(H14)</f>
        <v>0</v>
      </c>
      <c r="I15" s="119"/>
      <c r="J15" s="157">
        <f>SUM(J14)</f>
        <v>-33000</v>
      </c>
      <c r="K15" s="119"/>
      <c r="L15" s="157">
        <f>SUM(L14)</f>
        <v>-33000</v>
      </c>
      <c r="M15" s="119"/>
      <c r="N15" s="202">
        <f>SUM(N14)</f>
        <v>0</v>
      </c>
      <c r="O15" s="119"/>
      <c r="P15" s="157">
        <f>SUM(P14)</f>
        <v>-33000</v>
      </c>
    </row>
    <row r="16" spans="1:20" ht="22" x14ac:dyDescent="0.7">
      <c r="A16" s="149"/>
      <c r="B16" s="150"/>
      <c r="C16" s="150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</row>
    <row r="17" spans="1:18" ht="22" x14ac:dyDescent="0.7">
      <c r="A17" s="136" t="s">
        <v>104</v>
      </c>
      <c r="B17" s="139"/>
      <c r="C17" s="139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</row>
    <row r="18" spans="1:18" ht="21.5" x14ac:dyDescent="0.65">
      <c r="A18" s="147" t="s">
        <v>108</v>
      </c>
      <c r="B18" s="145"/>
      <c r="C18" s="145"/>
      <c r="D18" s="23">
        <v>0</v>
      </c>
      <c r="E18" s="146"/>
      <c r="F18" s="23">
        <v>0</v>
      </c>
      <c r="G18" s="80"/>
      <c r="H18" s="23">
        <v>0</v>
      </c>
      <c r="I18" s="146"/>
      <c r="J18" s="158">
        <f>'PL 7-8 (6M)'!F50</f>
        <v>203932</v>
      </c>
      <c r="K18" s="146"/>
      <c r="L18" s="155">
        <f>SUM(D18:K18)</f>
        <v>203932</v>
      </c>
      <c r="M18" s="146"/>
      <c r="N18" s="23">
        <v>0</v>
      </c>
      <c r="O18" s="146"/>
      <c r="P18" s="156">
        <f>SUM(L18:O18)</f>
        <v>203932</v>
      </c>
    </row>
    <row r="19" spans="1:18" ht="21.5" x14ac:dyDescent="0.65">
      <c r="A19" s="147" t="s">
        <v>105</v>
      </c>
      <c r="B19" s="145"/>
      <c r="C19" s="145"/>
      <c r="D19" s="200">
        <v>0</v>
      </c>
      <c r="E19" s="146"/>
      <c r="F19" s="200">
        <v>0</v>
      </c>
      <c r="G19" s="146"/>
      <c r="H19" s="200">
        <v>0</v>
      </c>
      <c r="I19" s="146"/>
      <c r="J19" s="200">
        <v>0</v>
      </c>
      <c r="K19" s="146"/>
      <c r="L19" s="201">
        <f>SUM(D19:J19)</f>
        <v>0</v>
      </c>
      <c r="M19" s="146"/>
      <c r="N19" s="200">
        <v>0</v>
      </c>
      <c r="O19" s="146"/>
      <c r="P19" s="201">
        <f>SUM(L19:N19)</f>
        <v>0</v>
      </c>
    </row>
    <row r="20" spans="1:18" ht="22" x14ac:dyDescent="0.7">
      <c r="A20" s="136" t="s">
        <v>106</v>
      </c>
      <c r="B20" s="139"/>
      <c r="C20" s="139"/>
      <c r="D20" s="202">
        <f>SUM(D18:D19)</f>
        <v>0</v>
      </c>
      <c r="E20" s="119"/>
      <c r="F20" s="202">
        <f>SUM(F18:F19)</f>
        <v>0</v>
      </c>
      <c r="G20" s="119"/>
      <c r="H20" s="202">
        <f>SUM(H18:H19)</f>
        <v>0</v>
      </c>
      <c r="I20" s="119"/>
      <c r="J20" s="157">
        <f>SUM(J18:J19)</f>
        <v>203932</v>
      </c>
      <c r="K20" s="119"/>
      <c r="L20" s="157">
        <f>SUM(L18:L19)</f>
        <v>203932</v>
      </c>
      <c r="M20" s="119"/>
      <c r="N20" s="202">
        <f>SUM(N18:N19)</f>
        <v>0</v>
      </c>
      <c r="O20" s="119"/>
      <c r="P20" s="157">
        <f>SUM(P18:P19)</f>
        <v>203932</v>
      </c>
    </row>
    <row r="21" spans="1:18" ht="22" x14ac:dyDescent="0.7">
      <c r="A21" s="149"/>
      <c r="B21" s="150"/>
      <c r="C21" s="150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</row>
    <row r="22" spans="1:18" ht="22.5" thickBot="1" x14ac:dyDescent="0.75">
      <c r="A22" s="151" t="s">
        <v>168</v>
      </c>
      <c r="B22" s="152"/>
      <c r="C22" s="152"/>
      <c r="D22" s="159">
        <f>D10+D20+D15</f>
        <v>330000</v>
      </c>
      <c r="E22" s="113"/>
      <c r="F22" s="159">
        <f>F10+F20+F15</f>
        <v>420491</v>
      </c>
      <c r="G22" s="113"/>
      <c r="H22" s="159">
        <f>H10+H20+H15</f>
        <v>33000</v>
      </c>
      <c r="I22" s="113"/>
      <c r="J22" s="159">
        <f>J10+J20+J15</f>
        <v>1778307</v>
      </c>
      <c r="K22" s="113"/>
      <c r="L22" s="159">
        <f>L10+L20+L15</f>
        <v>2561798</v>
      </c>
      <c r="M22" s="113"/>
      <c r="N22" s="159">
        <f>N10+N20+N15</f>
        <v>1</v>
      </c>
      <c r="O22" s="113"/>
      <c r="P22" s="159">
        <f>P10+P20+P15</f>
        <v>2561799</v>
      </c>
      <c r="Q22" s="30"/>
      <c r="R22" s="30"/>
    </row>
    <row r="23" spans="1:18" ht="22" thickTop="1" x14ac:dyDescent="0.65"/>
    <row r="24" spans="1:18" ht="23" x14ac:dyDescent="0.7">
      <c r="A24" s="1" t="s">
        <v>0</v>
      </c>
      <c r="B24" s="132"/>
      <c r="C24" s="132"/>
      <c r="D24" s="5"/>
      <c r="E24" s="5"/>
      <c r="F24" s="5"/>
      <c r="G24" s="5"/>
      <c r="H24" s="5"/>
      <c r="I24" s="5"/>
      <c r="J24" s="5"/>
      <c r="K24" s="5"/>
      <c r="L24" s="5"/>
      <c r="M24" s="5"/>
      <c r="N24" s="5" t="s">
        <v>150</v>
      </c>
      <c r="O24" s="5"/>
      <c r="P24" s="133"/>
    </row>
    <row r="25" spans="1:18" ht="23" x14ac:dyDescent="0.7">
      <c r="A25" s="1" t="s">
        <v>86</v>
      </c>
      <c r="B25" s="132"/>
      <c r="C25" s="132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133"/>
    </row>
    <row r="26" spans="1:18" ht="21.5" x14ac:dyDescent="0.65"/>
    <row r="27" spans="1:18" ht="22" x14ac:dyDescent="0.7">
      <c r="D27" s="215" t="s">
        <v>59</v>
      </c>
      <c r="E27" s="215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</row>
    <row r="28" spans="1:18" ht="21.5" x14ac:dyDescent="0.65">
      <c r="D28" s="66"/>
      <c r="E28" s="66"/>
      <c r="F28" s="66"/>
      <c r="G28" s="66"/>
      <c r="H28" s="216" t="s">
        <v>51</v>
      </c>
      <c r="I28" s="216"/>
      <c r="J28" s="216"/>
      <c r="K28" s="66"/>
      <c r="L28" s="66"/>
      <c r="M28" s="66"/>
      <c r="N28" s="66" t="s">
        <v>88</v>
      </c>
    </row>
    <row r="29" spans="1:18" ht="21.5" x14ac:dyDescent="0.65">
      <c r="D29" s="66" t="s">
        <v>143</v>
      </c>
      <c r="E29" s="66"/>
      <c r="F29" s="66" t="s">
        <v>89</v>
      </c>
      <c r="G29" s="66"/>
      <c r="H29" s="66" t="s">
        <v>90</v>
      </c>
      <c r="I29" s="66"/>
      <c r="J29" s="66" t="s">
        <v>91</v>
      </c>
      <c r="K29" s="66"/>
      <c r="L29" s="66" t="s">
        <v>87</v>
      </c>
      <c r="M29" s="66"/>
      <c r="N29" s="66" t="s">
        <v>93</v>
      </c>
      <c r="O29" s="66"/>
      <c r="P29" s="66" t="s">
        <v>94</v>
      </c>
    </row>
    <row r="30" spans="1:18" ht="21.5" x14ac:dyDescent="0.65">
      <c r="B30" s="8" t="s">
        <v>6</v>
      </c>
      <c r="C30" s="8"/>
      <c r="D30" s="66" t="s">
        <v>144</v>
      </c>
      <c r="E30" s="66"/>
      <c r="F30" s="66" t="s">
        <v>95</v>
      </c>
      <c r="G30" s="66"/>
      <c r="H30" s="66" t="s">
        <v>96</v>
      </c>
      <c r="I30" s="66"/>
      <c r="J30" s="66" t="s">
        <v>97</v>
      </c>
      <c r="K30" s="66"/>
      <c r="L30" s="66" t="s">
        <v>138</v>
      </c>
      <c r="M30" s="66"/>
      <c r="N30" s="66" t="s">
        <v>98</v>
      </c>
      <c r="O30" s="66"/>
      <c r="P30" s="66" t="s">
        <v>99</v>
      </c>
    </row>
    <row r="31" spans="1:18" ht="21.5" x14ac:dyDescent="0.65">
      <c r="D31" s="209" t="s">
        <v>9</v>
      </c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09"/>
      <c r="P31" s="209"/>
    </row>
    <row r="32" spans="1:18" ht="22" x14ac:dyDescent="0.7">
      <c r="A32" s="136" t="s">
        <v>169</v>
      </c>
      <c r="B32" s="137"/>
      <c r="C32" s="137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</row>
    <row r="33" spans="1:18" ht="22" x14ac:dyDescent="0.7">
      <c r="A33" s="136" t="s">
        <v>149</v>
      </c>
      <c r="B33" s="139"/>
      <c r="C33" s="139"/>
      <c r="D33" s="140">
        <v>330000</v>
      </c>
      <c r="E33" s="140"/>
      <c r="F33" s="140">
        <v>420491</v>
      </c>
      <c r="G33" s="140"/>
      <c r="H33" s="140">
        <v>33000</v>
      </c>
      <c r="I33" s="141"/>
      <c r="J33" s="140">
        <v>1900492</v>
      </c>
      <c r="K33" s="140">
        <v>0</v>
      </c>
      <c r="L33" s="153">
        <f>SUM(D33:K33)</f>
        <v>2683983</v>
      </c>
      <c r="M33" s="140">
        <v>0</v>
      </c>
      <c r="N33" s="142">
        <v>1</v>
      </c>
      <c r="O33" s="140">
        <v>0</v>
      </c>
      <c r="P33" s="153">
        <f>SUM(L33:O33)</f>
        <v>2683984</v>
      </c>
    </row>
    <row r="34" spans="1:18" ht="22" x14ac:dyDescent="0.7">
      <c r="A34" s="149"/>
      <c r="B34" s="150"/>
      <c r="C34" s="150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</row>
    <row r="35" spans="1:18" ht="22" x14ac:dyDescent="0.7">
      <c r="A35" s="136" t="s">
        <v>100</v>
      </c>
      <c r="B35" s="139"/>
      <c r="C35" s="139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</row>
    <row r="36" spans="1:18" ht="22" x14ac:dyDescent="0.7">
      <c r="A36" s="144" t="s">
        <v>101</v>
      </c>
      <c r="B36" s="145"/>
      <c r="C36" s="145"/>
      <c r="D36" s="142"/>
      <c r="E36" s="146"/>
      <c r="F36" s="142"/>
      <c r="G36" s="80"/>
      <c r="H36" s="142"/>
      <c r="I36" s="146"/>
      <c r="J36" s="142"/>
      <c r="K36" s="146"/>
      <c r="L36" s="142"/>
      <c r="M36" s="146"/>
      <c r="N36" s="142"/>
      <c r="O36" s="146"/>
      <c r="P36" s="142"/>
    </row>
    <row r="37" spans="1:18" ht="22" x14ac:dyDescent="0.7">
      <c r="A37" s="147" t="s">
        <v>102</v>
      </c>
      <c r="B37" s="148">
        <v>9</v>
      </c>
      <c r="C37" s="148"/>
      <c r="D37" s="200">
        <v>0</v>
      </c>
      <c r="E37" s="146"/>
      <c r="F37" s="200">
        <v>0</v>
      </c>
      <c r="G37" s="146"/>
      <c r="H37" s="200">
        <v>0</v>
      </c>
      <c r="I37" s="119"/>
      <c r="J37" s="80">
        <v>-99000</v>
      </c>
      <c r="K37" s="119"/>
      <c r="L37" s="155">
        <f>SUM(D37:K37)</f>
        <v>-99000</v>
      </c>
      <c r="M37" s="146"/>
      <c r="N37" s="200">
        <v>0</v>
      </c>
      <c r="O37" s="146"/>
      <c r="P37" s="155">
        <f>SUM(L37:O37)</f>
        <v>-99000</v>
      </c>
    </row>
    <row r="38" spans="1:18" ht="22" x14ac:dyDescent="0.7">
      <c r="A38" s="144" t="s">
        <v>103</v>
      </c>
      <c r="B38" s="139"/>
      <c r="C38" s="139"/>
      <c r="D38" s="202">
        <f>SUM(D37)</f>
        <v>0</v>
      </c>
      <c r="E38" s="119"/>
      <c r="F38" s="202">
        <f>SUM(F37)</f>
        <v>0</v>
      </c>
      <c r="G38" s="119"/>
      <c r="H38" s="202">
        <f>SUM(H37)</f>
        <v>0</v>
      </c>
      <c r="I38" s="119"/>
      <c r="J38" s="157">
        <f>SUM(J37)</f>
        <v>-99000</v>
      </c>
      <c r="K38" s="119"/>
      <c r="L38" s="157">
        <f>SUM(L37)</f>
        <v>-99000</v>
      </c>
      <c r="M38" s="119"/>
      <c r="N38" s="202">
        <f>SUM(N37)</f>
        <v>0</v>
      </c>
      <c r="O38" s="119"/>
      <c r="P38" s="157">
        <f>SUM(L38:N38)</f>
        <v>-99000</v>
      </c>
    </row>
    <row r="39" spans="1:18" ht="22" x14ac:dyDescent="0.7">
      <c r="A39" s="149"/>
      <c r="B39" s="150"/>
      <c r="C39" s="150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</row>
    <row r="40" spans="1:18" ht="22" x14ac:dyDescent="0.7">
      <c r="A40" s="136" t="s">
        <v>104</v>
      </c>
      <c r="B40" s="139"/>
      <c r="C40" s="139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</row>
    <row r="41" spans="1:18" ht="21.5" x14ac:dyDescent="0.65">
      <c r="A41" s="147" t="s">
        <v>108</v>
      </c>
      <c r="B41" s="145"/>
      <c r="C41" s="145"/>
      <c r="D41" s="23">
        <v>0</v>
      </c>
      <c r="E41" s="146"/>
      <c r="F41" s="23">
        <v>0</v>
      </c>
      <c r="G41" s="80"/>
      <c r="H41" s="23">
        <v>0</v>
      </c>
      <c r="I41" s="146"/>
      <c r="J41" s="155">
        <f>'PL 7-8 (6M)'!D50</f>
        <v>108389</v>
      </c>
      <c r="K41" s="146"/>
      <c r="L41" s="155">
        <f>SUM(D41:K41)</f>
        <v>108389</v>
      </c>
      <c r="M41" s="146"/>
      <c r="N41" s="23">
        <v>0</v>
      </c>
      <c r="O41" s="146"/>
      <c r="P41" s="155">
        <f>L41+N41</f>
        <v>108389</v>
      </c>
    </row>
    <row r="42" spans="1:18" ht="21.5" x14ac:dyDescent="0.65">
      <c r="A42" s="147" t="s">
        <v>105</v>
      </c>
      <c r="B42" s="145"/>
      <c r="C42" s="145"/>
      <c r="D42" s="200">
        <v>0</v>
      </c>
      <c r="E42" s="146"/>
      <c r="F42" s="200">
        <v>0</v>
      </c>
      <c r="G42" s="146"/>
      <c r="H42" s="200">
        <v>0</v>
      </c>
      <c r="I42" s="146"/>
      <c r="J42" s="200">
        <v>0</v>
      </c>
      <c r="K42" s="146"/>
      <c r="L42" s="201">
        <f>SUM(D42:J42)</f>
        <v>0</v>
      </c>
      <c r="M42" s="146"/>
      <c r="N42" s="200">
        <v>0</v>
      </c>
      <c r="O42" s="146"/>
      <c r="P42" s="201">
        <f>L42+N42</f>
        <v>0</v>
      </c>
    </row>
    <row r="43" spans="1:18" ht="22" x14ac:dyDescent="0.7">
      <c r="A43" s="136" t="s">
        <v>106</v>
      </c>
      <c r="B43" s="139"/>
      <c r="C43" s="139"/>
      <c r="D43" s="202">
        <f>SUM(D41:D42)</f>
        <v>0</v>
      </c>
      <c r="E43" s="119"/>
      <c r="F43" s="202">
        <f>SUM(F41:F42)</f>
        <v>0</v>
      </c>
      <c r="G43" s="119"/>
      <c r="H43" s="202">
        <f>SUM(H41:H42)</f>
        <v>0</v>
      </c>
      <c r="I43" s="119"/>
      <c r="J43" s="157">
        <f>SUM(J41:J42)</f>
        <v>108389</v>
      </c>
      <c r="K43" s="119"/>
      <c r="L43" s="157">
        <f>SUM(L41:L42)</f>
        <v>108389</v>
      </c>
      <c r="M43" s="119"/>
      <c r="N43" s="202">
        <f>SUM(N41:N42)</f>
        <v>0</v>
      </c>
      <c r="O43" s="119"/>
      <c r="P43" s="157">
        <f>SUM(P41:P42)</f>
        <v>108389</v>
      </c>
    </row>
    <row r="44" spans="1:18" ht="22" x14ac:dyDescent="0.7">
      <c r="A44" s="149"/>
      <c r="B44" s="150"/>
      <c r="C44" s="150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</row>
    <row r="45" spans="1:18" ht="22.5" thickBot="1" x14ac:dyDescent="0.75">
      <c r="A45" s="151" t="s">
        <v>170</v>
      </c>
      <c r="B45" s="152"/>
      <c r="C45" s="152"/>
      <c r="D45" s="159">
        <f>D33+D43+D38</f>
        <v>330000</v>
      </c>
      <c r="E45" s="113"/>
      <c r="F45" s="159">
        <f>F33+F43+F38</f>
        <v>420491</v>
      </c>
      <c r="G45" s="113"/>
      <c r="H45" s="159">
        <f>H33+H43+H38</f>
        <v>33000</v>
      </c>
      <c r="I45" s="113"/>
      <c r="J45" s="159">
        <f>J33+J43+J38</f>
        <v>1909881</v>
      </c>
      <c r="K45" s="113"/>
      <c r="L45" s="159">
        <f>L33+L43+L38</f>
        <v>2693372</v>
      </c>
      <c r="M45" s="113"/>
      <c r="N45" s="159">
        <f>N33+N43+N38</f>
        <v>1</v>
      </c>
      <c r="O45" s="113"/>
      <c r="P45" s="160">
        <f>SUM(P33,P43,P38)</f>
        <v>2693373</v>
      </c>
      <c r="Q45" s="30"/>
      <c r="R45" s="30"/>
    </row>
    <row r="46" spans="1:18" ht="22" thickTop="1" x14ac:dyDescent="0.65"/>
    <row r="48" spans="1:18" ht="23.25" hidden="1" customHeight="1" x14ac:dyDescent="0.65">
      <c r="L48" s="30">
        <f>L45-'BS 3-4'!C69</f>
        <v>0</v>
      </c>
      <c r="P48" s="33">
        <f>P45-'BS 3-4'!C71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6">
    <mergeCell ref="D27:P27"/>
    <mergeCell ref="H28:J28"/>
    <mergeCell ref="D31:P31"/>
    <mergeCell ref="D4:P4"/>
    <mergeCell ref="H5:J5"/>
    <mergeCell ref="D8:P8"/>
  </mergeCells>
  <conditionalFormatting sqref="D13:D15">
    <cfRule type="expression" priority="21" stopIfTrue="1">
      <formula>"if(E11&gt;0,#,##0;(#,##0),"-")"</formula>
    </cfRule>
  </conditionalFormatting>
  <conditionalFormatting sqref="D18:D20">
    <cfRule type="expression" priority="13" stopIfTrue="1">
      <formula>"if(E11&gt;0,#,##0;(#,##0),"-")"</formula>
    </cfRule>
  </conditionalFormatting>
  <conditionalFormatting sqref="D22">
    <cfRule type="expression" priority="44" stopIfTrue="1">
      <formula>"if(E11&gt;0,#,##0;(#,##0),"-")"</formula>
    </cfRule>
  </conditionalFormatting>
  <conditionalFormatting sqref="D36:D38">
    <cfRule type="expression" priority="42" stopIfTrue="1">
      <formula>"if(E11&gt;0,#,##0;(#,##0),"-")"</formula>
    </cfRule>
  </conditionalFormatting>
  <conditionalFormatting sqref="D41:D43">
    <cfRule type="expression" priority="30" stopIfTrue="1">
      <formula>"if(E11&gt;0,#,##0;(#,##0),"-")"</formula>
    </cfRule>
  </conditionalFormatting>
  <conditionalFormatting sqref="D45">
    <cfRule type="expression" priority="49" stopIfTrue="1">
      <formula>"if(E11&gt;0,#,##0;(#,##0),"-")"</formula>
    </cfRule>
  </conditionalFormatting>
  <conditionalFormatting sqref="D10:P11">
    <cfRule type="expression" priority="86" stopIfTrue="1">
      <formula>"if(E11&gt;0,#,##0;(#,##0),"-")"</formula>
    </cfRule>
  </conditionalFormatting>
  <conditionalFormatting sqref="D33:P33">
    <cfRule type="expression" priority="85" stopIfTrue="1">
      <formula>"if(E11&gt;0,#,##0;(#,##0),"-")"</formula>
    </cfRule>
  </conditionalFormatting>
  <conditionalFormatting sqref="F13:F15">
    <cfRule type="expression" priority="15" stopIfTrue="1">
      <formula>"if(E11&gt;0,#,##0;(#,##0),"-")"</formula>
    </cfRule>
  </conditionalFormatting>
  <conditionalFormatting sqref="F18:F20">
    <cfRule type="expression" priority="10" stopIfTrue="1">
      <formula>"if(E11&gt;0,#,##0;(#,##0),"-")"</formula>
    </cfRule>
  </conditionalFormatting>
  <conditionalFormatting sqref="F22">
    <cfRule type="expression" priority="45" stopIfTrue="1">
      <formula>"if(E11&gt;0,#,##0;(#,##0),"-")"</formula>
    </cfRule>
  </conditionalFormatting>
  <conditionalFormatting sqref="F36:F38">
    <cfRule type="expression" priority="34" stopIfTrue="1">
      <formula>"if(E11&gt;0,#,##0;(#,##0),"-")"</formula>
    </cfRule>
  </conditionalFormatting>
  <conditionalFormatting sqref="F41:F43">
    <cfRule type="expression" priority="27" stopIfTrue="1">
      <formula>"if(E11&gt;0,#,##0;(#,##0),"-")"</formula>
    </cfRule>
  </conditionalFormatting>
  <conditionalFormatting sqref="F45">
    <cfRule type="expression" priority="50" stopIfTrue="1">
      <formula>"if(E11&gt;0,#,##0;(#,##0),"-")"</formula>
    </cfRule>
  </conditionalFormatting>
  <conditionalFormatting sqref="H13:H15">
    <cfRule type="expression" priority="14" stopIfTrue="1">
      <formula>"if(E11&gt;0,#,##0;(#,##0),"-")"</formula>
    </cfRule>
  </conditionalFormatting>
  <conditionalFormatting sqref="H18:H20">
    <cfRule type="expression" priority="9" stopIfTrue="1">
      <formula>"if(E11&gt;0,#,##0;(#,##0),"-")"</formula>
    </cfRule>
  </conditionalFormatting>
  <conditionalFormatting sqref="H22">
    <cfRule type="expression" priority="46" stopIfTrue="1">
      <formula>"if(E11&gt;0,#,##0;(#,##0),"-")"</formula>
    </cfRule>
  </conditionalFormatting>
  <conditionalFormatting sqref="H36:H38">
    <cfRule type="expression" priority="33" stopIfTrue="1">
      <formula>"if(E11&gt;0,#,##0;(#,##0),"-")"</formula>
    </cfRule>
  </conditionalFormatting>
  <conditionalFormatting sqref="H41:H43">
    <cfRule type="expression" priority="26" stopIfTrue="1">
      <formula>"if(E11&gt;0,#,##0;(#,##0),"-")"</formula>
    </cfRule>
  </conditionalFormatting>
  <conditionalFormatting sqref="H45">
    <cfRule type="expression" priority="51" stopIfTrue="1">
      <formula>"if(E11&gt;0,#,##0;(#,##0),"-")"</formula>
    </cfRule>
  </conditionalFormatting>
  <conditionalFormatting sqref="J13:J15">
    <cfRule type="expression" priority="106" stopIfTrue="1">
      <formula>"if(E11&gt;0,#,##0;(#,##0),"-")"</formula>
    </cfRule>
  </conditionalFormatting>
  <conditionalFormatting sqref="J18:J20">
    <cfRule type="expression" priority="2" stopIfTrue="1">
      <formula>"if(E11&gt;0,#,##0;(#,##0),"-")"</formula>
    </cfRule>
  </conditionalFormatting>
  <conditionalFormatting sqref="J22">
    <cfRule type="expression" priority="47" stopIfTrue="1">
      <formula>"if(E11&gt;0,#,##0;(#,##0),"-")"</formula>
    </cfRule>
  </conditionalFormatting>
  <conditionalFormatting sqref="J36:J38">
    <cfRule type="expression" priority="80" stopIfTrue="1">
      <formula>"if(E11&gt;0,#,##0;(#,##0),"-")"</formula>
    </cfRule>
  </conditionalFormatting>
  <conditionalFormatting sqref="J41:J43">
    <cfRule type="expression" priority="23" stopIfTrue="1">
      <formula>"if(E11&gt;0,#,##0;(#,##0),"-")"</formula>
    </cfRule>
  </conditionalFormatting>
  <conditionalFormatting sqref="J45">
    <cfRule type="expression" priority="52" stopIfTrue="1">
      <formula>"if(E11&gt;0,#,##0;(#,##0),"-")"</formula>
    </cfRule>
  </conditionalFormatting>
  <conditionalFormatting sqref="L13:L15">
    <cfRule type="expression" priority="110" stopIfTrue="1">
      <formula>"if(E11&gt;0,#,##0;(#,##0),"-")"</formula>
    </cfRule>
  </conditionalFormatting>
  <conditionalFormatting sqref="L18:L20">
    <cfRule type="expression" priority="1" stopIfTrue="1">
      <formula>"if(E11&gt;0,#,##0;(#,##0),"-")"</formula>
    </cfRule>
  </conditionalFormatting>
  <conditionalFormatting sqref="L22">
    <cfRule type="expression" priority="48" stopIfTrue="1">
      <formula>"if(E11&gt;0,#,##0;(#,##0),"-")"</formula>
    </cfRule>
  </conditionalFormatting>
  <conditionalFormatting sqref="L36:L38">
    <cfRule type="expression" priority="82" stopIfTrue="1">
      <formula>"if(E11&gt;0,#,##0;(#,##0),"-")"</formula>
    </cfRule>
  </conditionalFormatting>
  <conditionalFormatting sqref="L41:L43">
    <cfRule type="expression" priority="22" stopIfTrue="1">
      <formula>"if(E11&gt;0,#,##0;(#,##0),"-")"</formula>
    </cfRule>
  </conditionalFormatting>
  <conditionalFormatting sqref="L45">
    <cfRule type="expression" priority="53" stopIfTrue="1">
      <formula>"if(E11&gt;0,#,##0;(#,##0),"-")"</formula>
    </cfRule>
  </conditionalFormatting>
  <conditionalFormatting sqref="N13:N15">
    <cfRule type="expression" priority="6" stopIfTrue="1">
      <formula>"if(E11&gt;0,#,##0;(#,##0),"-")"</formula>
    </cfRule>
  </conditionalFormatting>
  <conditionalFormatting sqref="N18:N20">
    <cfRule type="expression" priority="4" stopIfTrue="1">
      <formula>"if(E11&gt;0,#,##0;(#,##0),"-")"</formula>
    </cfRule>
  </conditionalFormatting>
  <conditionalFormatting sqref="N22">
    <cfRule type="expression" priority="87" stopIfTrue="1">
      <formula>"if(E11&gt;0,#,##0;(#,##0),"-")"</formula>
    </cfRule>
  </conditionalFormatting>
  <conditionalFormatting sqref="N36:N38">
    <cfRule type="expression" priority="32" stopIfTrue="1">
      <formula>"if(E11&gt;0,#,##0;(#,##0),"-")"</formula>
    </cfRule>
  </conditionalFormatting>
  <conditionalFormatting sqref="N41:N43">
    <cfRule type="expression" priority="25" stopIfTrue="1">
      <formula>"if(E11&gt;0,#,##0;(#,##0),"-")"</formula>
    </cfRule>
  </conditionalFormatting>
  <conditionalFormatting sqref="N45">
    <cfRule type="expression" priority="64" stopIfTrue="1">
      <formula>"if(E11&gt;0,#,##0;(#,##0),"-")"</formula>
    </cfRule>
  </conditionalFormatting>
  <conditionalFormatting sqref="P13:P15">
    <cfRule type="expression" priority="62" stopIfTrue="1">
      <formula>"if(E11&gt;0,#,##0;(#,##0),"-")"</formula>
    </cfRule>
  </conditionalFormatting>
  <conditionalFormatting sqref="P18:P20">
    <cfRule type="expression" priority="3" stopIfTrue="1">
      <formula>"if(E11&gt;0,#,##0;(#,##0),"-")"</formula>
    </cfRule>
  </conditionalFormatting>
  <conditionalFormatting sqref="P22">
    <cfRule type="expression" priority="61" stopIfTrue="1">
      <formula>"if(E11&gt;0,#,##0;(#,##0),"-")"</formula>
    </cfRule>
  </conditionalFormatting>
  <conditionalFormatting sqref="P36:P38">
    <cfRule type="expression" priority="79" stopIfTrue="1">
      <formula>"if(E11&gt;0,#,##0;(#,##0),"-")"</formula>
    </cfRule>
  </conditionalFormatting>
  <conditionalFormatting sqref="P41:P43">
    <cfRule type="expression" priority="24" stopIfTrue="1">
      <formula>"if(E11&gt;0,#,##0;(#,##0),"-")"</formula>
    </cfRule>
  </conditionalFormatting>
  <pageMargins left="0.7" right="0.7" top="0.48" bottom="0.5" header="0.5" footer="0.5"/>
  <pageSetup paperSize="9" scale="95" firstPageNumber="9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23" max="16383" man="1"/>
  </rowBreaks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-0.499984740745262"/>
  </sheetPr>
  <dimension ref="A1:N48"/>
  <sheetViews>
    <sheetView view="pageBreakPreview" zoomScale="85" zoomScaleNormal="90" zoomScaleSheetLayoutView="85" workbookViewId="0">
      <selection activeCell="J51" sqref="J51"/>
    </sheetView>
  </sheetViews>
  <sheetFormatPr defaultColWidth="9.09765625" defaultRowHeight="23.25" customHeight="1" x14ac:dyDescent="0.65"/>
  <cols>
    <col min="1" max="1" width="58.59765625" style="47" customWidth="1"/>
    <col min="2" max="2" width="10.3984375" style="47" customWidth="1"/>
    <col min="3" max="3" width="1.69921875" style="47" customWidth="1"/>
    <col min="4" max="4" width="14.09765625" style="47" customWidth="1"/>
    <col min="5" max="5" width="1.69921875" style="47" customWidth="1"/>
    <col min="6" max="6" width="14.69921875" style="47" customWidth="1"/>
    <col min="7" max="7" width="1.69921875" style="47" customWidth="1"/>
    <col min="8" max="8" width="15.3984375" style="47" customWidth="1"/>
    <col min="9" max="9" width="1.69921875" style="47" customWidth="1"/>
    <col min="10" max="10" width="14.09765625" style="47" customWidth="1"/>
    <col min="11" max="11" width="1.69921875" style="47" customWidth="1"/>
    <col min="12" max="12" width="14.8984375" style="47" customWidth="1"/>
    <col min="13" max="13" width="9.09765625" style="47"/>
    <col min="14" max="14" width="11.3984375" style="47" bestFit="1" customWidth="1"/>
    <col min="15" max="16384" width="9.09765625" style="47"/>
  </cols>
  <sheetData>
    <row r="1" spans="1:12" ht="23.25" customHeight="1" x14ac:dyDescent="0.7">
      <c r="A1" s="1" t="s">
        <v>0</v>
      </c>
      <c r="B1" s="151"/>
      <c r="C1" s="151"/>
      <c r="D1" s="1"/>
      <c r="E1" s="1"/>
      <c r="F1" s="1"/>
      <c r="G1" s="1"/>
      <c r="H1" s="1"/>
      <c r="I1" s="1"/>
      <c r="J1" s="1"/>
      <c r="K1" s="1"/>
      <c r="L1" s="161"/>
    </row>
    <row r="2" spans="1:12" ht="23.25" customHeight="1" x14ac:dyDescent="0.7">
      <c r="A2" s="1" t="s">
        <v>109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7.5" customHeight="1" x14ac:dyDescent="0.7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23.25" customHeight="1" x14ac:dyDescent="0.7">
      <c r="A4" s="7"/>
      <c r="D4" s="215" t="s">
        <v>110</v>
      </c>
      <c r="E4" s="215"/>
      <c r="F4" s="215"/>
      <c r="G4" s="215"/>
      <c r="H4" s="215"/>
      <c r="I4" s="215"/>
      <c r="J4" s="215"/>
      <c r="K4" s="215"/>
      <c r="L4" s="215"/>
    </row>
    <row r="5" spans="1:12" ht="23.25" customHeight="1" x14ac:dyDescent="0.65">
      <c r="A5" s="7"/>
      <c r="D5" s="66"/>
      <c r="E5" s="7"/>
      <c r="F5" s="66"/>
      <c r="G5" s="66"/>
      <c r="H5" s="216" t="s">
        <v>51</v>
      </c>
      <c r="I5" s="216"/>
      <c r="J5" s="216"/>
      <c r="K5" s="66"/>
      <c r="L5" s="66"/>
    </row>
    <row r="6" spans="1:12" ht="23.25" customHeight="1" x14ac:dyDescent="0.65">
      <c r="A6" s="7"/>
      <c r="D6" s="66" t="s">
        <v>143</v>
      </c>
      <c r="E6" s="7"/>
      <c r="F6" s="66" t="s">
        <v>89</v>
      </c>
      <c r="G6" s="7"/>
      <c r="H6" s="66" t="s">
        <v>90</v>
      </c>
      <c r="I6" s="7"/>
      <c r="J6" s="66" t="s">
        <v>91</v>
      </c>
      <c r="K6" s="7"/>
      <c r="L6" s="66" t="s">
        <v>87</v>
      </c>
    </row>
    <row r="7" spans="1:12" ht="23.25" customHeight="1" x14ac:dyDescent="0.65">
      <c r="A7" s="7"/>
      <c r="B7" s="8" t="s">
        <v>6</v>
      </c>
      <c r="C7" s="8"/>
      <c r="D7" s="66" t="s">
        <v>144</v>
      </c>
      <c r="E7" s="66"/>
      <c r="F7" s="66" t="s">
        <v>95</v>
      </c>
      <c r="G7" s="66"/>
      <c r="H7" s="66" t="s">
        <v>96</v>
      </c>
      <c r="I7" s="66"/>
      <c r="J7" s="66" t="s">
        <v>97</v>
      </c>
      <c r="K7" s="66"/>
      <c r="L7" s="66" t="s">
        <v>92</v>
      </c>
    </row>
    <row r="8" spans="1:12" ht="23.25" customHeight="1" x14ac:dyDescent="0.65">
      <c r="A8" s="7"/>
      <c r="B8" s="60"/>
      <c r="C8" s="60"/>
      <c r="D8" s="209" t="s">
        <v>9</v>
      </c>
      <c r="E8" s="209"/>
      <c r="F8" s="209"/>
      <c r="G8" s="209"/>
      <c r="H8" s="209"/>
      <c r="I8" s="209"/>
      <c r="J8" s="209"/>
      <c r="K8" s="209"/>
      <c r="L8" s="209"/>
    </row>
    <row r="9" spans="1:12" ht="23.25" customHeight="1" x14ac:dyDescent="0.7">
      <c r="A9" s="90" t="s">
        <v>167</v>
      </c>
      <c r="D9" s="138"/>
      <c r="E9" s="138"/>
      <c r="F9" s="138"/>
      <c r="G9" s="138"/>
      <c r="H9" s="138"/>
      <c r="I9" s="138"/>
      <c r="J9" s="138"/>
      <c r="K9" s="138"/>
      <c r="L9" s="162"/>
    </row>
    <row r="10" spans="1:12" ht="22" x14ac:dyDescent="0.7">
      <c r="A10" s="136" t="s">
        <v>107</v>
      </c>
      <c r="B10" s="163"/>
      <c r="C10" s="163"/>
      <c r="D10" s="119">
        <v>330000</v>
      </c>
      <c r="E10" s="119"/>
      <c r="F10" s="119">
        <v>420491</v>
      </c>
      <c r="G10" s="119"/>
      <c r="H10" s="119">
        <v>33000</v>
      </c>
      <c r="I10" s="119"/>
      <c r="J10" s="119">
        <v>1558847</v>
      </c>
      <c r="K10" s="121"/>
      <c r="L10" s="153">
        <f>SUM(D10,F10,H10,J10)</f>
        <v>2342338</v>
      </c>
    </row>
    <row r="11" spans="1:12" s="7" customFormat="1" ht="11.5" customHeight="1" x14ac:dyDescent="0.7">
      <c r="A11" s="136"/>
      <c r="B11" s="136"/>
      <c r="C11" s="136"/>
      <c r="D11" s="113"/>
      <c r="E11" s="113"/>
      <c r="F11" s="113"/>
      <c r="G11" s="113"/>
      <c r="H11" s="113"/>
      <c r="I11" s="113"/>
      <c r="J11" s="113"/>
      <c r="K11" s="113"/>
      <c r="L11" s="113"/>
    </row>
    <row r="12" spans="1:12" ht="22" x14ac:dyDescent="0.7">
      <c r="A12" s="136" t="s">
        <v>100</v>
      </c>
      <c r="B12" s="136"/>
      <c r="C12" s="136"/>
      <c r="D12" s="113"/>
      <c r="E12" s="113"/>
      <c r="F12" s="113"/>
      <c r="G12" s="113"/>
      <c r="H12" s="113"/>
      <c r="I12" s="113"/>
      <c r="J12" s="113"/>
      <c r="K12" s="113"/>
      <c r="L12" s="113"/>
    </row>
    <row r="13" spans="1:12" ht="22" x14ac:dyDescent="0.7">
      <c r="A13" s="144" t="s">
        <v>111</v>
      </c>
      <c r="B13" s="136"/>
      <c r="C13" s="136"/>
      <c r="D13" s="113"/>
      <c r="E13" s="113"/>
      <c r="F13" s="113"/>
      <c r="G13" s="113"/>
      <c r="H13" s="113"/>
      <c r="I13" s="113"/>
      <c r="J13" s="113"/>
      <c r="K13" s="113"/>
      <c r="L13" s="113"/>
    </row>
    <row r="14" spans="1:12" ht="21.5" x14ac:dyDescent="0.65">
      <c r="A14" s="164" t="s">
        <v>112</v>
      </c>
      <c r="B14" s="148">
        <v>9</v>
      </c>
      <c r="C14" s="148"/>
      <c r="D14" s="200">
        <v>0</v>
      </c>
      <c r="E14" s="146"/>
      <c r="F14" s="200">
        <v>0</v>
      </c>
      <c r="G14" s="146"/>
      <c r="H14" s="200">
        <v>0</v>
      </c>
      <c r="I14" s="113"/>
      <c r="J14" s="113">
        <v>-33000</v>
      </c>
      <c r="K14" s="113"/>
      <c r="L14" s="156">
        <f>SUM(D14,F14,H14,J14)</f>
        <v>-33000</v>
      </c>
    </row>
    <row r="15" spans="1:12" ht="22" x14ac:dyDescent="0.7">
      <c r="A15" s="144" t="s">
        <v>113</v>
      </c>
      <c r="B15" s="163"/>
      <c r="C15" s="163"/>
      <c r="D15" s="202">
        <f>SUM(D14)</f>
        <v>0</v>
      </c>
      <c r="E15" s="119"/>
      <c r="F15" s="202">
        <f>SUM(F14)</f>
        <v>0</v>
      </c>
      <c r="G15" s="119"/>
      <c r="H15" s="202">
        <f>SUM(H14)</f>
        <v>0</v>
      </c>
      <c r="I15" s="113"/>
      <c r="J15" s="167">
        <f>SUM(J14)</f>
        <v>-33000</v>
      </c>
      <c r="K15" s="113"/>
      <c r="L15" s="167">
        <f>SUM(L14)</f>
        <v>-33000</v>
      </c>
    </row>
    <row r="16" spans="1:12" s="7" customFormat="1" ht="22" x14ac:dyDescent="0.7">
      <c r="A16" s="149"/>
      <c r="B16" s="136"/>
      <c r="C16" s="136"/>
      <c r="D16" s="113"/>
      <c r="E16" s="113"/>
      <c r="F16" s="113"/>
      <c r="G16" s="113"/>
      <c r="H16" s="113"/>
      <c r="I16" s="113"/>
      <c r="J16" s="113"/>
      <c r="K16" s="113"/>
      <c r="L16" s="113"/>
    </row>
    <row r="17" spans="1:14" ht="22" x14ac:dyDescent="0.7">
      <c r="A17" s="136" t="s">
        <v>104</v>
      </c>
      <c r="B17" s="149"/>
      <c r="C17" s="149"/>
      <c r="D17" s="113"/>
      <c r="E17" s="113"/>
      <c r="F17" s="113"/>
      <c r="G17" s="113"/>
      <c r="H17" s="113"/>
      <c r="I17" s="113"/>
      <c r="J17" s="113"/>
      <c r="K17" s="113"/>
      <c r="L17" s="113"/>
    </row>
    <row r="18" spans="1:14" ht="22" x14ac:dyDescent="0.7">
      <c r="A18" s="147" t="s">
        <v>108</v>
      </c>
      <c r="B18" s="136"/>
      <c r="C18" s="136"/>
      <c r="D18" s="23">
        <v>0</v>
      </c>
      <c r="E18" s="146"/>
      <c r="F18" s="23">
        <v>0</v>
      </c>
      <c r="G18" s="80"/>
      <c r="H18" s="23">
        <v>0</v>
      </c>
      <c r="I18" s="121"/>
      <c r="J18" s="155">
        <f>'PL 7-8 (6M)'!J50</f>
        <v>201679</v>
      </c>
      <c r="K18" s="121"/>
      <c r="L18" s="156">
        <f>SUM(D18,F18,H18,J18)</f>
        <v>201679</v>
      </c>
    </row>
    <row r="19" spans="1:14" ht="23.25" customHeight="1" x14ac:dyDescent="0.7">
      <c r="A19" s="147" t="s">
        <v>105</v>
      </c>
      <c r="B19" s="164"/>
      <c r="C19" s="164"/>
      <c r="D19" s="200">
        <v>0</v>
      </c>
      <c r="E19" s="146"/>
      <c r="F19" s="200">
        <v>0</v>
      </c>
      <c r="G19" s="146"/>
      <c r="H19" s="200">
        <v>0</v>
      </c>
      <c r="I19" s="119"/>
      <c r="J19" s="200">
        <v>0</v>
      </c>
      <c r="K19" s="119"/>
      <c r="L19" s="201">
        <f>SUM(D19,F19,H19,J19)</f>
        <v>0</v>
      </c>
    </row>
    <row r="20" spans="1:14" ht="23.25" customHeight="1" x14ac:dyDescent="0.7">
      <c r="A20" s="136" t="s">
        <v>106</v>
      </c>
      <c r="B20" s="164"/>
      <c r="C20" s="164"/>
      <c r="D20" s="202">
        <f>SUM(D18:D19)</f>
        <v>0</v>
      </c>
      <c r="E20" s="119"/>
      <c r="F20" s="202">
        <f>SUM(F18:F19)</f>
        <v>0</v>
      </c>
      <c r="G20" s="119"/>
      <c r="H20" s="202">
        <f>SUM(H18:H19)</f>
        <v>0</v>
      </c>
      <c r="I20" s="119"/>
      <c r="J20" s="157">
        <f>SUM(J18:J19)</f>
        <v>201679</v>
      </c>
      <c r="K20" s="119"/>
      <c r="L20" s="157">
        <f>SUM(L18:L19)</f>
        <v>201679</v>
      </c>
    </row>
    <row r="21" spans="1:14" ht="12" customHeight="1" x14ac:dyDescent="0.7">
      <c r="A21" s="149"/>
      <c r="B21" s="136"/>
      <c r="C21" s="136"/>
      <c r="D21" s="165"/>
      <c r="E21" s="113"/>
      <c r="F21" s="165"/>
      <c r="G21" s="113"/>
      <c r="H21" s="165"/>
      <c r="I21" s="113"/>
      <c r="J21" s="165"/>
      <c r="K21" s="113"/>
      <c r="L21" s="165"/>
    </row>
    <row r="22" spans="1:14" ht="23.25" customHeight="1" thickBot="1" x14ac:dyDescent="0.75">
      <c r="A22" s="151" t="s">
        <v>168</v>
      </c>
      <c r="B22" s="149"/>
      <c r="C22" s="149"/>
      <c r="D22" s="160">
        <f>D10+D20+D15</f>
        <v>330000</v>
      </c>
      <c r="E22" s="113"/>
      <c r="F22" s="160">
        <f>F10+F20+F15</f>
        <v>420491</v>
      </c>
      <c r="G22" s="113"/>
      <c r="H22" s="160">
        <f>H10+H20+H15</f>
        <v>33000</v>
      </c>
      <c r="I22" s="113"/>
      <c r="J22" s="160">
        <f>J10+J20+J15</f>
        <v>1727526</v>
      </c>
      <c r="K22" s="113"/>
      <c r="L22" s="160">
        <f>L10+L20+L15</f>
        <v>2511017</v>
      </c>
      <c r="N22" s="166"/>
    </row>
    <row r="23" spans="1:14" ht="23.25" customHeight="1" thickTop="1" x14ac:dyDescent="0.65"/>
    <row r="24" spans="1:14" ht="23.25" customHeight="1" x14ac:dyDescent="0.7">
      <c r="A24" s="1" t="s">
        <v>0</v>
      </c>
      <c r="B24" s="151"/>
      <c r="C24" s="151"/>
      <c r="D24" s="1"/>
      <c r="E24" s="1"/>
      <c r="F24" s="1"/>
      <c r="G24" s="1"/>
      <c r="H24" s="1"/>
      <c r="I24" s="1"/>
      <c r="J24" s="1"/>
      <c r="K24" s="1"/>
      <c r="L24" s="161"/>
    </row>
    <row r="25" spans="1:14" ht="23.25" customHeight="1" x14ac:dyDescent="0.7">
      <c r="A25" s="1" t="s">
        <v>109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4" ht="17.5" customHeight="1" x14ac:dyDescent="0.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4" ht="23.25" customHeight="1" x14ac:dyDescent="0.7">
      <c r="A27" s="7"/>
      <c r="D27" s="215" t="s">
        <v>110</v>
      </c>
      <c r="E27" s="215"/>
      <c r="F27" s="215"/>
      <c r="G27" s="215"/>
      <c r="H27" s="215"/>
      <c r="I27" s="215"/>
      <c r="J27" s="215"/>
      <c r="K27" s="215"/>
      <c r="L27" s="215"/>
    </row>
    <row r="28" spans="1:14" ht="23.25" customHeight="1" x14ac:dyDescent="0.65">
      <c r="A28" s="7"/>
      <c r="D28" s="66"/>
      <c r="E28" s="7"/>
      <c r="F28" s="66"/>
      <c r="G28" s="66"/>
      <c r="H28" s="216" t="s">
        <v>51</v>
      </c>
      <c r="I28" s="216"/>
      <c r="J28" s="216"/>
      <c r="K28" s="66"/>
      <c r="L28" s="66"/>
    </row>
    <row r="29" spans="1:14" ht="23.25" customHeight="1" x14ac:dyDescent="0.65">
      <c r="A29" s="7"/>
      <c r="D29" s="66" t="s">
        <v>143</v>
      </c>
      <c r="E29" s="7"/>
      <c r="F29" s="66" t="s">
        <v>89</v>
      </c>
      <c r="G29" s="7"/>
      <c r="H29" s="66" t="s">
        <v>90</v>
      </c>
      <c r="I29" s="7"/>
      <c r="J29" s="66" t="s">
        <v>91</v>
      </c>
      <c r="K29" s="7"/>
      <c r="L29" s="66" t="s">
        <v>87</v>
      </c>
    </row>
    <row r="30" spans="1:14" ht="23.25" customHeight="1" x14ac:dyDescent="0.65">
      <c r="A30" s="7"/>
      <c r="B30" s="8" t="s">
        <v>6</v>
      </c>
      <c r="C30" s="8"/>
      <c r="D30" s="66" t="s">
        <v>144</v>
      </c>
      <c r="E30" s="66"/>
      <c r="F30" s="66" t="s">
        <v>95</v>
      </c>
      <c r="G30" s="66"/>
      <c r="H30" s="66" t="s">
        <v>96</v>
      </c>
      <c r="I30" s="66"/>
      <c r="J30" s="66" t="s">
        <v>97</v>
      </c>
      <c r="K30" s="66"/>
      <c r="L30" s="66" t="s">
        <v>92</v>
      </c>
    </row>
    <row r="31" spans="1:14" ht="23.25" customHeight="1" x14ac:dyDescent="0.65">
      <c r="A31" s="7"/>
      <c r="B31" s="60"/>
      <c r="C31" s="60"/>
      <c r="D31" s="209" t="s">
        <v>9</v>
      </c>
      <c r="E31" s="209"/>
      <c r="F31" s="209"/>
      <c r="G31" s="209"/>
      <c r="H31" s="209"/>
      <c r="I31" s="209"/>
      <c r="J31" s="209"/>
      <c r="K31" s="209"/>
      <c r="L31" s="209"/>
    </row>
    <row r="32" spans="1:14" ht="23.25" customHeight="1" x14ac:dyDescent="0.7">
      <c r="A32" s="90" t="s">
        <v>169</v>
      </c>
      <c r="D32" s="138"/>
      <c r="E32" s="138"/>
      <c r="F32" s="138"/>
      <c r="G32" s="138"/>
      <c r="H32" s="138"/>
      <c r="I32" s="138"/>
      <c r="J32" s="138"/>
      <c r="K32" s="138"/>
      <c r="L32" s="162"/>
    </row>
    <row r="33" spans="1:14" ht="23.25" customHeight="1" x14ac:dyDescent="0.7">
      <c r="A33" s="136" t="s">
        <v>149</v>
      </c>
      <c r="B33" s="163"/>
      <c r="C33" s="163"/>
      <c r="D33" s="119">
        <v>330000</v>
      </c>
      <c r="E33" s="119"/>
      <c r="F33" s="119">
        <v>420491</v>
      </c>
      <c r="G33" s="119"/>
      <c r="H33" s="119">
        <v>33000</v>
      </c>
      <c r="I33" s="119"/>
      <c r="J33" s="119">
        <v>1847957</v>
      </c>
      <c r="K33" s="121"/>
      <c r="L33" s="153">
        <f>SUM(D33,F33,H33,J33)</f>
        <v>2631448</v>
      </c>
    </row>
    <row r="34" spans="1:14" s="7" customFormat="1" ht="12" customHeight="1" x14ac:dyDescent="0.7">
      <c r="A34" s="136"/>
      <c r="B34" s="136"/>
      <c r="C34" s="136"/>
      <c r="D34" s="113"/>
      <c r="E34" s="113"/>
      <c r="F34" s="113"/>
      <c r="G34" s="113"/>
      <c r="H34" s="113"/>
      <c r="I34" s="113"/>
      <c r="J34" s="113"/>
      <c r="K34" s="113"/>
      <c r="L34" s="113"/>
    </row>
    <row r="35" spans="1:14" ht="23.25" customHeight="1" x14ac:dyDescent="0.7">
      <c r="A35" s="136" t="s">
        <v>100</v>
      </c>
      <c r="B35" s="136"/>
      <c r="C35" s="136"/>
      <c r="D35" s="113"/>
      <c r="E35" s="113"/>
      <c r="F35" s="113"/>
      <c r="G35" s="113"/>
      <c r="H35" s="113"/>
      <c r="I35" s="113"/>
      <c r="J35" s="113"/>
      <c r="K35" s="113"/>
      <c r="L35" s="113"/>
    </row>
    <row r="36" spans="1:14" ht="23.25" customHeight="1" x14ac:dyDescent="0.7">
      <c r="A36" s="144" t="s">
        <v>111</v>
      </c>
      <c r="B36" s="136"/>
      <c r="C36" s="136"/>
      <c r="D36" s="113"/>
      <c r="E36" s="113"/>
      <c r="F36" s="113"/>
      <c r="G36" s="113"/>
      <c r="H36" s="113"/>
      <c r="I36" s="113"/>
      <c r="J36" s="113"/>
      <c r="K36" s="113"/>
      <c r="L36" s="113"/>
    </row>
    <row r="37" spans="1:14" ht="23.25" customHeight="1" x14ac:dyDescent="0.65">
      <c r="A37" s="164" t="s">
        <v>112</v>
      </c>
      <c r="B37" s="148">
        <v>9</v>
      </c>
      <c r="C37" s="148"/>
      <c r="D37" s="200">
        <v>0</v>
      </c>
      <c r="E37" s="146"/>
      <c r="F37" s="200">
        <v>0</v>
      </c>
      <c r="G37" s="146"/>
      <c r="H37" s="200">
        <v>0</v>
      </c>
      <c r="I37" s="113"/>
      <c r="J37" s="80">
        <v>-99000</v>
      </c>
      <c r="K37" s="113"/>
      <c r="L37" s="156">
        <f>SUM(D37,F37,H37,J37)</f>
        <v>-99000</v>
      </c>
    </row>
    <row r="38" spans="1:14" ht="23.25" customHeight="1" x14ac:dyDescent="0.7">
      <c r="A38" s="144" t="s">
        <v>113</v>
      </c>
      <c r="B38" s="163"/>
      <c r="C38" s="163"/>
      <c r="D38" s="202">
        <f>D37</f>
        <v>0</v>
      </c>
      <c r="E38" s="119"/>
      <c r="F38" s="202">
        <f>F37</f>
        <v>0</v>
      </c>
      <c r="G38" s="119"/>
      <c r="H38" s="202">
        <f>H37</f>
        <v>0</v>
      </c>
      <c r="I38" s="113"/>
      <c r="J38" s="157">
        <f>J37</f>
        <v>-99000</v>
      </c>
      <c r="K38" s="113"/>
      <c r="L38" s="167">
        <f>SUM(L37)</f>
        <v>-99000</v>
      </c>
    </row>
    <row r="39" spans="1:14" s="7" customFormat="1" ht="12" customHeight="1" x14ac:dyDescent="0.7">
      <c r="A39" s="149"/>
      <c r="B39" s="136"/>
      <c r="C39" s="136"/>
      <c r="D39" s="113"/>
      <c r="E39" s="113"/>
      <c r="F39" s="113"/>
      <c r="G39" s="113"/>
      <c r="H39" s="113"/>
      <c r="I39" s="113"/>
      <c r="J39" s="113"/>
      <c r="K39" s="113"/>
      <c r="L39" s="113"/>
    </row>
    <row r="40" spans="1:14" ht="23.25" customHeight="1" x14ac:dyDescent="0.7">
      <c r="A40" s="136" t="s">
        <v>104</v>
      </c>
      <c r="B40" s="149"/>
      <c r="C40" s="149"/>
      <c r="D40" s="113"/>
      <c r="E40" s="113"/>
      <c r="F40" s="113"/>
      <c r="G40" s="113"/>
      <c r="H40" s="113"/>
      <c r="I40" s="113"/>
      <c r="J40" s="113"/>
      <c r="K40" s="113"/>
      <c r="L40" s="113"/>
    </row>
    <row r="41" spans="1:14" ht="23.25" customHeight="1" x14ac:dyDescent="0.7">
      <c r="A41" s="147" t="s">
        <v>108</v>
      </c>
      <c r="B41" s="136"/>
      <c r="C41" s="136"/>
      <c r="D41" s="23">
        <v>0</v>
      </c>
      <c r="E41" s="146"/>
      <c r="F41" s="23">
        <v>0</v>
      </c>
      <c r="G41" s="80"/>
      <c r="H41" s="23">
        <v>0</v>
      </c>
      <c r="I41" s="121"/>
      <c r="J41" s="155">
        <f>'PL 7-8 (6M)'!H50</f>
        <v>107378</v>
      </c>
      <c r="K41" s="121"/>
      <c r="L41" s="155">
        <f>SUM(D41,F41,H41,J41)</f>
        <v>107378</v>
      </c>
    </row>
    <row r="42" spans="1:14" ht="23.25" customHeight="1" x14ac:dyDescent="0.7">
      <c r="A42" s="147" t="s">
        <v>105</v>
      </c>
      <c r="B42" s="164"/>
      <c r="C42" s="164"/>
      <c r="D42" s="200">
        <v>0</v>
      </c>
      <c r="E42" s="146"/>
      <c r="F42" s="200">
        <v>0</v>
      </c>
      <c r="G42" s="146"/>
      <c r="H42" s="200">
        <v>0</v>
      </c>
      <c r="I42" s="119"/>
      <c r="J42" s="200">
        <v>0</v>
      </c>
      <c r="K42" s="119"/>
      <c r="L42" s="201">
        <f>SUM(D42,F42,H42,J42)</f>
        <v>0</v>
      </c>
    </row>
    <row r="43" spans="1:14" ht="23.25" customHeight="1" x14ac:dyDescent="0.7">
      <c r="A43" s="136" t="s">
        <v>106</v>
      </c>
      <c r="B43" s="164"/>
      <c r="C43" s="164"/>
      <c r="D43" s="202">
        <f>SUM(D41:D42)</f>
        <v>0</v>
      </c>
      <c r="E43" s="119"/>
      <c r="F43" s="202">
        <f>SUM(F41:F42)</f>
        <v>0</v>
      </c>
      <c r="G43" s="119"/>
      <c r="H43" s="202">
        <f>SUM(H41:H42)</f>
        <v>0</v>
      </c>
      <c r="I43" s="119"/>
      <c r="J43" s="157">
        <f>SUM(J41:J42)</f>
        <v>107378</v>
      </c>
      <c r="K43" s="119"/>
      <c r="L43" s="157">
        <f>SUM(L41:L42)</f>
        <v>107378</v>
      </c>
    </row>
    <row r="44" spans="1:14" ht="12" customHeight="1" x14ac:dyDescent="0.7">
      <c r="A44" s="149"/>
      <c r="B44" s="136"/>
      <c r="C44" s="136"/>
      <c r="D44" s="165"/>
      <c r="E44" s="113"/>
      <c r="F44" s="165"/>
      <c r="G44" s="113"/>
      <c r="H44" s="165"/>
      <c r="I44" s="113"/>
      <c r="J44" s="165"/>
      <c r="K44" s="113"/>
      <c r="L44" s="165"/>
    </row>
    <row r="45" spans="1:14" ht="23.25" customHeight="1" thickBot="1" x14ac:dyDescent="0.75">
      <c r="A45" s="151" t="s">
        <v>170</v>
      </c>
      <c r="B45" s="149"/>
      <c r="C45" s="149"/>
      <c r="D45" s="160">
        <f>SUM(D33,D38,D43)</f>
        <v>330000</v>
      </c>
      <c r="E45" s="113"/>
      <c r="F45" s="160">
        <f>SUM(F33,F38,F43)</f>
        <v>420491</v>
      </c>
      <c r="G45" s="113"/>
      <c r="H45" s="160">
        <f>SUM(H33,H38,H43)</f>
        <v>33000</v>
      </c>
      <c r="I45" s="113"/>
      <c r="J45" s="160">
        <f>SUM(J33,J38,J43)</f>
        <v>1856335</v>
      </c>
      <c r="K45" s="113"/>
      <c r="L45" s="160">
        <f>SUM(L33,L38,L43)</f>
        <v>2639826</v>
      </c>
      <c r="N45" s="166"/>
    </row>
    <row r="46" spans="1:14" ht="23.25" customHeight="1" thickTop="1" x14ac:dyDescent="0.65"/>
    <row r="48" spans="1:14" ht="23.25" hidden="1" customHeight="1" x14ac:dyDescent="0.65">
      <c r="J48" s="69">
        <f>J45-'BS 3-4'!G68</f>
        <v>0</v>
      </c>
      <c r="L48" s="166">
        <f>L45-'BS 3-4'!G69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6">
    <mergeCell ref="D27:L27"/>
    <mergeCell ref="H28:J28"/>
    <mergeCell ref="D31:L31"/>
    <mergeCell ref="D4:L4"/>
    <mergeCell ref="H5:J5"/>
    <mergeCell ref="D8:L8"/>
  </mergeCells>
  <conditionalFormatting sqref="D14:D15">
    <cfRule type="expression" priority="27" stopIfTrue="1">
      <formula>"if(E11&gt;0,#,##0;(#,##0),"-")"</formula>
    </cfRule>
  </conditionalFormatting>
  <conditionalFormatting sqref="D18:D20">
    <cfRule type="expression" priority="19" stopIfTrue="1">
      <formula>"if(E11&gt;0,#,##0;(#,##0),"-")"</formula>
    </cfRule>
  </conditionalFormatting>
  <conditionalFormatting sqref="D37:D38">
    <cfRule type="expression" priority="12" stopIfTrue="1">
      <formula>"if(E11&gt;0,#,##0;(#,##0),"-")"</formula>
    </cfRule>
  </conditionalFormatting>
  <conditionalFormatting sqref="D41:D43">
    <cfRule type="expression" priority="9" stopIfTrue="1">
      <formula>"if(E11&gt;0,#,##0;(#,##0),"-")"</formula>
    </cfRule>
  </conditionalFormatting>
  <conditionalFormatting sqref="F14:F15">
    <cfRule type="expression" priority="21" stopIfTrue="1">
      <formula>"if(E11&gt;0,#,##0;(#,##0),"-")"</formula>
    </cfRule>
  </conditionalFormatting>
  <conditionalFormatting sqref="F18:F20">
    <cfRule type="expression" priority="16" stopIfTrue="1">
      <formula>"if(E11&gt;0,#,##0;(#,##0),"-")"</formula>
    </cfRule>
  </conditionalFormatting>
  <conditionalFormatting sqref="F37:F38">
    <cfRule type="expression" priority="6" stopIfTrue="1">
      <formula>"if(E11&gt;0,#,##0;(#,##0),"-")"</formula>
    </cfRule>
  </conditionalFormatting>
  <conditionalFormatting sqref="F41:F43">
    <cfRule type="expression" priority="4" stopIfTrue="1">
      <formula>"if(E11&gt;0,#,##0;(#,##0),"-")"</formula>
    </cfRule>
  </conditionalFormatting>
  <conditionalFormatting sqref="H14:H15">
    <cfRule type="expression" priority="20" stopIfTrue="1">
      <formula>"if(E11&gt;0,#,##0;(#,##0),"-")"</formula>
    </cfRule>
  </conditionalFormatting>
  <conditionalFormatting sqref="H18:H20">
    <cfRule type="expression" priority="15" stopIfTrue="1">
      <formula>"if(E11&gt;0,#,##0;(#,##0),"-")"</formula>
    </cfRule>
  </conditionalFormatting>
  <conditionalFormatting sqref="H37:H38">
    <cfRule type="expression" priority="5" stopIfTrue="1">
      <formula>"if(E11&gt;0,#,##0;(#,##0),"-")"</formula>
    </cfRule>
  </conditionalFormatting>
  <conditionalFormatting sqref="H41:H43">
    <cfRule type="expression" priority="3" stopIfTrue="1">
      <formula>"if(E11&gt;0,#,##0;(#,##0),"-")"</formula>
    </cfRule>
  </conditionalFormatting>
  <conditionalFormatting sqref="J18:J20">
    <cfRule type="expression" priority="14" stopIfTrue="1">
      <formula>"if(E11&gt;0,#,##0;(#,##0),"-")"</formula>
    </cfRule>
  </conditionalFormatting>
  <conditionalFormatting sqref="J37:J38">
    <cfRule type="expression" priority="40" stopIfTrue="1">
      <formula>"if(E11&gt;0,#,##0;(#,##0),"-")"</formula>
    </cfRule>
  </conditionalFormatting>
  <conditionalFormatting sqref="J41:J43">
    <cfRule type="expression" priority="2" stopIfTrue="1">
      <formula>"if(E11&gt;0,#,##0;(#,##0),"-")"</formula>
    </cfRule>
  </conditionalFormatting>
  <conditionalFormatting sqref="L9:L10">
    <cfRule type="expression" priority="82" stopIfTrue="1">
      <formula>"if(E11&gt;0,#,##0;(#,##0),"-")"</formula>
    </cfRule>
  </conditionalFormatting>
  <conditionalFormatting sqref="L14">
    <cfRule type="expression" priority="70" stopIfTrue="1">
      <formula>"if(E11&gt;0,#,##0;(#,##0),"-")"</formula>
    </cfRule>
  </conditionalFormatting>
  <conditionalFormatting sqref="L18:L20">
    <cfRule type="expression" priority="13" stopIfTrue="1">
      <formula>"if(E11&gt;0,#,##0;(#,##0),"-")"</formula>
    </cfRule>
  </conditionalFormatting>
  <conditionalFormatting sqref="L32:L33">
    <cfRule type="expression" priority="73" stopIfTrue="1">
      <formula>"if(E11&gt;0,#,##0;(#,##0),"-")"</formula>
    </cfRule>
  </conditionalFormatting>
  <conditionalFormatting sqref="L37">
    <cfRule type="expression" priority="76" stopIfTrue="1">
      <formula>"if(E11&gt;0,#,##0;(#,##0),"-")"</formula>
    </cfRule>
  </conditionalFormatting>
  <conditionalFormatting sqref="L41:L43">
    <cfRule type="expression" priority="1" stopIfTrue="1">
      <formula>"if(E11&gt;0,#,##0;(#,##0),"-")"</formula>
    </cfRule>
  </conditionalFormatting>
  <pageMargins left="0.7" right="0.7" top="0.48" bottom="0.5" header="0.5" footer="0.5"/>
  <pageSetup paperSize="9" scale="99" firstPageNumber="11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2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01389-8471-43F9-96E6-F46B150C3E62}">
  <sheetPr>
    <tabColor theme="1" tint="0.14999847407452621"/>
  </sheetPr>
  <dimension ref="A1:V76"/>
  <sheetViews>
    <sheetView zoomScale="80" zoomScaleNormal="80" zoomScaleSheetLayoutView="85" workbookViewId="0">
      <selection activeCell="U66" sqref="U66"/>
    </sheetView>
  </sheetViews>
  <sheetFormatPr defaultColWidth="9.09765625" defaultRowHeight="23.25" customHeight="1" x14ac:dyDescent="0.65"/>
  <cols>
    <col min="1" max="1" width="59.3984375" style="7" customWidth="1"/>
    <col min="2" max="2" width="15.09765625" style="7" bestFit="1" customWidth="1"/>
    <col min="3" max="3" width="1.09765625" style="7" customWidth="1"/>
    <col min="4" max="4" width="12.59765625" style="7" bestFit="1" customWidth="1"/>
    <col min="5" max="5" width="1.09765625" style="7" customWidth="1"/>
    <col min="6" max="6" width="14.09765625" style="186" bestFit="1" customWidth="1"/>
    <col min="7" max="7" width="1.09765625" style="7" customWidth="1"/>
    <col min="8" max="8" width="11.09765625" style="186" customWidth="1"/>
    <col min="9" max="9" width="9.09765625" style="7"/>
    <col min="10" max="11" width="9.09765625" style="7" hidden="1" customWidth="1"/>
    <col min="12" max="12" width="10.09765625" style="7" hidden="1" customWidth="1"/>
    <col min="13" max="13" width="14.69921875" style="7" hidden="1" customWidth="1"/>
    <col min="14" max="14" width="12" style="7" hidden="1" customWidth="1"/>
    <col min="15" max="15" width="9.09765625" style="7"/>
    <col min="16" max="16" width="12.59765625" style="7" hidden="1" customWidth="1"/>
    <col min="17" max="17" width="1.8984375" style="7" customWidth="1"/>
    <col min="18" max="18" width="12.59765625" style="7" bestFit="1" customWidth="1"/>
    <col min="19" max="19" width="3.09765625" style="7" customWidth="1"/>
    <col min="20" max="20" width="12.59765625" style="7" bestFit="1" customWidth="1"/>
    <col min="21" max="21" width="3.09765625" style="7" customWidth="1"/>
    <col min="22" max="22" width="12.59765625" style="7" bestFit="1" customWidth="1"/>
    <col min="23" max="16384" width="9.09765625" style="7"/>
  </cols>
  <sheetData>
    <row r="1" spans="1:22" s="5" customFormat="1" ht="23" x14ac:dyDescent="0.7">
      <c r="A1" s="1" t="s">
        <v>0</v>
      </c>
      <c r="F1" s="168"/>
      <c r="H1" s="168"/>
    </row>
    <row r="2" spans="1:22" s="5" customFormat="1" ht="23" x14ac:dyDescent="0.7">
      <c r="A2" s="169" t="s">
        <v>114</v>
      </c>
      <c r="B2" s="170"/>
      <c r="C2" s="170"/>
      <c r="D2" s="170"/>
      <c r="F2" s="168"/>
      <c r="H2" s="168"/>
    </row>
    <row r="3" spans="1:22" s="5" customFormat="1" ht="23" x14ac:dyDescent="0.7">
      <c r="A3" s="169"/>
      <c r="B3" s="170"/>
      <c r="C3" s="170"/>
      <c r="D3" s="170"/>
      <c r="F3" s="168"/>
      <c r="H3" s="168"/>
    </row>
    <row r="4" spans="1:22" ht="22" x14ac:dyDescent="0.7">
      <c r="B4" s="217" t="s">
        <v>59</v>
      </c>
      <c r="C4" s="217"/>
      <c r="D4" s="217"/>
      <c r="E4" s="171"/>
      <c r="F4" s="217" t="s">
        <v>60</v>
      </c>
      <c r="G4" s="217"/>
      <c r="H4" s="217"/>
      <c r="L4" s="172"/>
    </row>
    <row r="5" spans="1:22" ht="22" customHeight="1" x14ac:dyDescent="0.7">
      <c r="B5" s="211" t="s">
        <v>171</v>
      </c>
      <c r="C5" s="211"/>
      <c r="D5" s="211"/>
      <c r="E5" s="62"/>
      <c r="F5" s="211" t="s">
        <v>171</v>
      </c>
      <c r="G5" s="211"/>
      <c r="H5" s="211"/>
      <c r="L5" s="172"/>
    </row>
    <row r="6" spans="1:22" ht="22" customHeight="1" x14ac:dyDescent="0.7">
      <c r="B6" s="211" t="s">
        <v>157</v>
      </c>
      <c r="C6" s="211"/>
      <c r="D6" s="211"/>
      <c r="E6" s="62"/>
      <c r="F6" s="211" t="s">
        <v>157</v>
      </c>
      <c r="G6" s="211"/>
      <c r="H6" s="211"/>
    </row>
    <row r="7" spans="1:22" ht="21.5" x14ac:dyDescent="0.65">
      <c r="B7" s="63">
        <v>2568</v>
      </c>
      <c r="C7" s="63"/>
      <c r="D7" s="63">
        <v>2567</v>
      </c>
      <c r="E7" s="63"/>
      <c r="F7" s="63">
        <v>2568</v>
      </c>
      <c r="G7" s="63"/>
      <c r="H7" s="63">
        <v>2567</v>
      </c>
    </row>
    <row r="8" spans="1:22" ht="21.5" x14ac:dyDescent="0.65">
      <c r="B8" s="209" t="s">
        <v>9</v>
      </c>
      <c r="C8" s="209"/>
      <c r="D8" s="209"/>
      <c r="E8" s="209"/>
      <c r="F8" s="209"/>
      <c r="G8" s="209"/>
      <c r="H8" s="209"/>
    </row>
    <row r="9" spans="1:22" ht="22" x14ac:dyDescent="0.7">
      <c r="A9" s="17" t="s">
        <v>115</v>
      </c>
      <c r="B9" s="70"/>
      <c r="C9" s="70"/>
      <c r="D9" s="70"/>
      <c r="E9" s="70"/>
      <c r="F9" s="114"/>
      <c r="G9" s="70"/>
      <c r="H9" s="114"/>
    </row>
    <row r="10" spans="1:22" ht="21.5" x14ac:dyDescent="0.65">
      <c r="A10" s="7" t="s">
        <v>141</v>
      </c>
      <c r="B10" s="155">
        <f>'PL 7-8 (6M)'!D39</f>
        <v>108389</v>
      </c>
      <c r="C10" s="80"/>
      <c r="D10" s="155">
        <f>'PL 7-8 (6M)'!F39</f>
        <v>203932</v>
      </c>
      <c r="E10" s="80"/>
      <c r="F10" s="155">
        <f>'PL 7-8 (6M)'!H39</f>
        <v>107378</v>
      </c>
      <c r="G10" s="80"/>
      <c r="H10" s="155">
        <f>'PL 7-8 (6M)'!J39</f>
        <v>201679</v>
      </c>
      <c r="J10" s="30"/>
      <c r="K10" s="30"/>
      <c r="P10" s="173"/>
      <c r="Q10" s="173"/>
      <c r="R10" s="173"/>
      <c r="S10" s="173"/>
      <c r="T10" s="173"/>
      <c r="U10" s="173"/>
      <c r="V10" s="173"/>
    </row>
    <row r="11" spans="1:22" ht="21.5" x14ac:dyDescent="0.65">
      <c r="A11" s="48" t="s">
        <v>146</v>
      </c>
      <c r="B11" s="80"/>
      <c r="C11" s="80"/>
      <c r="D11" s="80"/>
      <c r="E11" s="80"/>
      <c r="F11" s="80"/>
      <c r="G11" s="80"/>
      <c r="H11" s="80"/>
      <c r="P11" s="173"/>
      <c r="Q11" s="173"/>
      <c r="R11" s="173"/>
      <c r="S11" s="173"/>
      <c r="T11" s="173"/>
      <c r="U11" s="173"/>
      <c r="V11" s="173"/>
    </row>
    <row r="12" spans="1:22" ht="21.5" x14ac:dyDescent="0.65">
      <c r="A12" s="7" t="s">
        <v>77</v>
      </c>
      <c r="B12" s="155">
        <f>-'PL 7-8 (6M)'!D22</f>
        <v>6038</v>
      </c>
      <c r="C12" s="80"/>
      <c r="D12" s="155">
        <f>-'PL 7-8 (6M)'!F22</f>
        <v>6535</v>
      </c>
      <c r="E12" s="80"/>
      <c r="F12" s="155">
        <f>-'PL 7-8 (6M)'!H22</f>
        <v>6038</v>
      </c>
      <c r="G12" s="80"/>
      <c r="H12" s="155">
        <f>-'PL 7-8 (6M)'!J22</f>
        <v>6535</v>
      </c>
      <c r="J12" s="30"/>
      <c r="K12" s="30"/>
      <c r="P12" s="173"/>
      <c r="Q12" s="173"/>
      <c r="R12" s="173"/>
      <c r="S12" s="173"/>
      <c r="T12" s="173"/>
      <c r="U12" s="173"/>
      <c r="V12" s="173"/>
    </row>
    <row r="13" spans="1:22" ht="21.5" x14ac:dyDescent="0.65">
      <c r="A13" s="7" t="s">
        <v>79</v>
      </c>
      <c r="B13" s="155">
        <f>-'PL 7-8 (6M)'!D26</f>
        <v>5418</v>
      </c>
      <c r="C13" s="80"/>
      <c r="D13" s="155">
        <f>-'PL 7-8 (6M)'!F26</f>
        <v>50544</v>
      </c>
      <c r="E13" s="80"/>
      <c r="F13" s="155">
        <f>-'PL 7-8 (6M)'!H26</f>
        <v>5097</v>
      </c>
      <c r="G13" s="80"/>
      <c r="H13" s="155">
        <f>-'PL 7-8 (6M)'!J26</f>
        <v>49975</v>
      </c>
      <c r="J13" s="30"/>
      <c r="K13" s="30"/>
      <c r="P13" s="173"/>
      <c r="Q13" s="173"/>
      <c r="R13" s="173"/>
      <c r="S13" s="173"/>
      <c r="T13" s="173"/>
      <c r="U13" s="173"/>
      <c r="V13" s="173"/>
    </row>
    <row r="14" spans="1:22" ht="21.5" x14ac:dyDescent="0.65">
      <c r="A14" s="7" t="s">
        <v>116</v>
      </c>
      <c r="B14" s="80">
        <v>70021</v>
      </c>
      <c r="C14" s="80"/>
      <c r="D14" s="114">
        <v>66362</v>
      </c>
      <c r="E14" s="80"/>
      <c r="F14" s="80">
        <v>69784</v>
      </c>
      <c r="G14" s="80"/>
      <c r="H14" s="114">
        <v>66034</v>
      </c>
      <c r="K14" s="21"/>
      <c r="M14" s="66" t="s">
        <v>182</v>
      </c>
      <c r="N14" s="66" t="s">
        <v>183</v>
      </c>
      <c r="P14" s="173"/>
      <c r="Q14" s="173"/>
      <c r="R14" s="173"/>
      <c r="S14" s="173"/>
      <c r="T14" s="173"/>
      <c r="U14" s="173"/>
      <c r="V14" s="173"/>
    </row>
    <row r="15" spans="1:22" ht="21.5" x14ac:dyDescent="0.65">
      <c r="A15" s="7" t="s">
        <v>194</v>
      </c>
      <c r="B15" s="80">
        <v>3279</v>
      </c>
      <c r="C15" s="80"/>
      <c r="D15" s="174">
        <v>-16632</v>
      </c>
      <c r="E15" s="80"/>
      <c r="F15" s="80">
        <v>3279</v>
      </c>
      <c r="G15" s="80"/>
      <c r="H15" s="174">
        <v>-16632</v>
      </c>
      <c r="K15" s="7" t="s">
        <v>181</v>
      </c>
      <c r="M15" s="203">
        <f>'BS 3-4'!K13</f>
        <v>0</v>
      </c>
      <c r="N15" s="203">
        <f>'BS 3-4'!M13</f>
        <v>0</v>
      </c>
      <c r="P15" s="173"/>
      <c r="Q15" s="173"/>
      <c r="R15" s="173"/>
      <c r="S15" s="173"/>
      <c r="T15" s="173"/>
      <c r="U15" s="173"/>
      <c r="V15" s="173"/>
    </row>
    <row r="16" spans="1:22" ht="21.5" x14ac:dyDescent="0.65">
      <c r="A16" s="7" t="s">
        <v>195</v>
      </c>
      <c r="B16" s="80">
        <v>-11067</v>
      </c>
      <c r="C16" s="80"/>
      <c r="D16" s="174">
        <v>1227</v>
      </c>
      <c r="E16" s="80"/>
      <c r="F16" s="80">
        <v>-11067</v>
      </c>
      <c r="G16" s="80"/>
      <c r="H16" s="174">
        <v>1257</v>
      </c>
      <c r="P16" s="173"/>
      <c r="Q16" s="173"/>
      <c r="R16" s="173"/>
      <c r="S16" s="173"/>
      <c r="T16" s="173"/>
      <c r="U16" s="173"/>
      <c r="V16" s="173"/>
    </row>
    <row r="17" spans="1:22" ht="21.5" x14ac:dyDescent="0.65">
      <c r="A17" s="7" t="s">
        <v>137</v>
      </c>
      <c r="B17" s="80">
        <v>-681</v>
      </c>
      <c r="C17" s="80"/>
      <c r="D17" s="174">
        <v>-317</v>
      </c>
      <c r="E17" s="80"/>
      <c r="F17" s="80">
        <v>-681</v>
      </c>
      <c r="G17" s="80"/>
      <c r="H17" s="174">
        <v>-317</v>
      </c>
      <c r="P17" s="173"/>
      <c r="Q17" s="173"/>
      <c r="R17" s="173"/>
      <c r="S17" s="173"/>
      <c r="T17" s="173"/>
      <c r="U17" s="173"/>
      <c r="V17" s="173"/>
    </row>
    <row r="18" spans="1:22" ht="21.5" x14ac:dyDescent="0.65">
      <c r="A18" s="175" t="s">
        <v>117</v>
      </c>
      <c r="B18" s="80">
        <v>7723</v>
      </c>
      <c r="C18" s="80"/>
      <c r="D18" s="174">
        <v>6915</v>
      </c>
      <c r="E18" s="80"/>
      <c r="F18" s="80">
        <v>7591</v>
      </c>
      <c r="G18" s="80"/>
      <c r="H18" s="146">
        <v>6815</v>
      </c>
      <c r="J18" s="30">
        <f>F17</f>
        <v>-681</v>
      </c>
      <c r="K18" s="7" t="s">
        <v>181</v>
      </c>
      <c r="M18" s="203">
        <f>'BS 3-4'!K16</f>
        <v>0</v>
      </c>
      <c r="N18" s="203">
        <f>'BS 3-4'!M53</f>
        <v>0</v>
      </c>
      <c r="P18" s="173"/>
      <c r="Q18" s="173"/>
      <c r="R18" s="173"/>
      <c r="S18" s="173"/>
      <c r="T18" s="173"/>
      <c r="U18" s="173"/>
      <c r="V18" s="173"/>
    </row>
    <row r="19" spans="1:22" ht="21.5" x14ac:dyDescent="0.65">
      <c r="A19" s="7" t="s">
        <v>178</v>
      </c>
      <c r="B19" s="80">
        <v>5166</v>
      </c>
      <c r="C19" s="80"/>
      <c r="D19" s="146">
        <v>16177</v>
      </c>
      <c r="E19" s="80"/>
      <c r="F19" s="80">
        <v>5166</v>
      </c>
      <c r="G19" s="80"/>
      <c r="H19" s="146">
        <v>16177</v>
      </c>
      <c r="P19" s="173"/>
      <c r="Q19" s="173"/>
      <c r="R19" s="173"/>
      <c r="S19" s="173"/>
      <c r="T19" s="173"/>
      <c r="U19" s="173"/>
      <c r="V19" s="173"/>
    </row>
    <row r="20" spans="1:22" ht="21.5" x14ac:dyDescent="0.65">
      <c r="A20" s="7" t="s">
        <v>152</v>
      </c>
      <c r="B20" s="146">
        <v>434</v>
      </c>
      <c r="C20" s="146"/>
      <c r="D20" s="146">
        <v>1931</v>
      </c>
      <c r="E20" s="146"/>
      <c r="F20" s="146">
        <v>434</v>
      </c>
      <c r="G20" s="71"/>
      <c r="H20" s="146">
        <v>1931</v>
      </c>
      <c r="P20" s="173"/>
      <c r="Q20" s="173"/>
      <c r="R20" s="173"/>
      <c r="S20" s="173"/>
      <c r="T20" s="173"/>
      <c r="U20" s="173"/>
      <c r="V20" s="173"/>
    </row>
    <row r="21" spans="1:22" ht="21.5" x14ac:dyDescent="0.65">
      <c r="A21" s="7" t="s">
        <v>172</v>
      </c>
      <c r="B21" s="146">
        <v>-1068</v>
      </c>
      <c r="C21" s="174"/>
      <c r="D21" s="174">
        <v>-2137</v>
      </c>
      <c r="E21" s="174"/>
      <c r="F21" s="146">
        <v>-1068</v>
      </c>
      <c r="G21" s="71"/>
      <c r="H21" s="174">
        <v>-2137</v>
      </c>
      <c r="K21" s="21" t="s">
        <v>184</v>
      </c>
      <c r="L21" s="204">
        <f>F21+F51</f>
        <v>0</v>
      </c>
      <c r="P21" s="173"/>
      <c r="Q21" s="173"/>
      <c r="R21" s="173"/>
      <c r="S21" s="173"/>
      <c r="T21" s="173"/>
      <c r="U21" s="173"/>
      <c r="V21" s="173"/>
    </row>
    <row r="22" spans="1:22" ht="21.5" x14ac:dyDescent="0.65">
      <c r="A22" s="7" t="s">
        <v>173</v>
      </c>
      <c r="B22" s="176">
        <v>-494</v>
      </c>
      <c r="C22" s="174"/>
      <c r="D22" s="176">
        <v>-513</v>
      </c>
      <c r="E22" s="174"/>
      <c r="F22" s="176">
        <v>-366</v>
      </c>
      <c r="G22" s="71"/>
      <c r="H22" s="88">
        <v>-356</v>
      </c>
      <c r="P22" s="173"/>
      <c r="Q22" s="173"/>
      <c r="R22" s="173"/>
      <c r="S22" s="173"/>
      <c r="T22" s="173"/>
      <c r="U22" s="173"/>
      <c r="V22" s="173"/>
    </row>
    <row r="23" spans="1:22" ht="22" x14ac:dyDescent="0.7">
      <c r="A23" s="5"/>
      <c r="B23" s="187">
        <f>SUM(B10:B22)</f>
        <v>193158</v>
      </c>
      <c r="C23" s="69"/>
      <c r="D23" s="187">
        <f>SUM(D10:D22)</f>
        <v>334024</v>
      </c>
      <c r="E23" s="71"/>
      <c r="F23" s="187">
        <f>SUM(F10:F22)</f>
        <v>191585</v>
      </c>
      <c r="G23" s="71"/>
      <c r="H23" s="187">
        <f>SUM(H10:H22)</f>
        <v>330961</v>
      </c>
      <c r="P23" s="173"/>
      <c r="Q23" s="173"/>
      <c r="R23" s="173"/>
      <c r="S23" s="173"/>
      <c r="T23" s="173"/>
      <c r="U23" s="173"/>
      <c r="V23" s="173"/>
    </row>
    <row r="24" spans="1:22" ht="21.5" x14ac:dyDescent="0.65">
      <c r="A24" s="48" t="s">
        <v>118</v>
      </c>
      <c r="B24" s="71"/>
      <c r="C24" s="71"/>
      <c r="D24" s="71"/>
      <c r="E24" s="71"/>
      <c r="F24" s="174"/>
      <c r="G24" s="71"/>
      <c r="H24" s="174"/>
      <c r="P24" s="173"/>
      <c r="Q24" s="173"/>
      <c r="R24" s="173"/>
      <c r="S24" s="173"/>
      <c r="T24" s="173"/>
      <c r="U24" s="173"/>
      <c r="V24" s="173"/>
    </row>
    <row r="25" spans="1:22" ht="21.5" x14ac:dyDescent="0.65">
      <c r="A25" s="7" t="s">
        <v>12</v>
      </c>
      <c r="B25" s="174">
        <v>293423</v>
      </c>
      <c r="C25" s="174"/>
      <c r="D25" s="174">
        <v>-340071</v>
      </c>
      <c r="E25" s="174"/>
      <c r="F25" s="174">
        <v>284072</v>
      </c>
      <c r="G25" s="71"/>
      <c r="H25" s="174">
        <v>-329475</v>
      </c>
      <c r="K25" s="30"/>
      <c r="L25" s="173"/>
      <c r="M25" s="173"/>
      <c r="N25" s="173"/>
      <c r="O25" s="30"/>
      <c r="P25" s="173"/>
      <c r="Q25" s="173"/>
      <c r="R25" s="173"/>
      <c r="S25" s="173"/>
      <c r="T25" s="173"/>
      <c r="U25" s="173"/>
      <c r="V25" s="173"/>
    </row>
    <row r="26" spans="1:22" ht="21.5" x14ac:dyDescent="0.65">
      <c r="A26" s="7" t="s">
        <v>119</v>
      </c>
      <c r="B26" s="174">
        <v>-17158</v>
      </c>
      <c r="C26" s="174"/>
      <c r="D26" s="174">
        <v>-197599</v>
      </c>
      <c r="E26" s="174"/>
      <c r="F26" s="174">
        <v>-16049</v>
      </c>
      <c r="G26" s="71"/>
      <c r="H26" s="174">
        <v>-199334</v>
      </c>
      <c r="K26" s="21" t="s">
        <v>190</v>
      </c>
      <c r="P26" s="173"/>
      <c r="Q26" s="173"/>
      <c r="R26" s="173"/>
      <c r="S26" s="173"/>
      <c r="T26" s="173"/>
      <c r="U26" s="173"/>
      <c r="V26" s="173"/>
    </row>
    <row r="27" spans="1:22" ht="21.5" x14ac:dyDescent="0.65">
      <c r="A27" s="7" t="s">
        <v>15</v>
      </c>
      <c r="B27" s="174">
        <v>-603</v>
      </c>
      <c r="C27" s="174"/>
      <c r="D27" s="79">
        <v>21</v>
      </c>
      <c r="E27" s="174"/>
      <c r="F27" s="174">
        <v>-603</v>
      </c>
      <c r="G27" s="71"/>
      <c r="H27" s="174">
        <v>21</v>
      </c>
      <c r="I27" s="30"/>
      <c r="P27" s="173"/>
      <c r="Q27" s="173"/>
      <c r="R27" s="173"/>
      <c r="S27" s="173"/>
      <c r="T27" s="173"/>
      <c r="U27" s="173"/>
      <c r="V27" s="173"/>
    </row>
    <row r="28" spans="1:22" ht="21.5" x14ac:dyDescent="0.65">
      <c r="A28" s="7" t="s">
        <v>26</v>
      </c>
      <c r="B28" s="174">
        <v>9</v>
      </c>
      <c r="C28" s="174"/>
      <c r="D28" s="174">
        <v>-132</v>
      </c>
      <c r="E28" s="174"/>
      <c r="F28" s="174">
        <v>9</v>
      </c>
      <c r="G28" s="71"/>
      <c r="H28" s="174">
        <v>-132</v>
      </c>
      <c r="P28" s="173"/>
      <c r="Q28" s="173"/>
      <c r="R28" s="173"/>
      <c r="S28" s="173"/>
      <c r="T28" s="173"/>
      <c r="U28" s="173"/>
      <c r="V28" s="173"/>
    </row>
    <row r="29" spans="1:22" ht="21.5" x14ac:dyDescent="0.65">
      <c r="A29" s="7" t="s">
        <v>32</v>
      </c>
      <c r="B29" s="174">
        <v>-105985</v>
      </c>
      <c r="C29" s="174"/>
      <c r="D29" s="174">
        <v>121432</v>
      </c>
      <c r="E29" s="174"/>
      <c r="F29" s="174">
        <v>-104867</v>
      </c>
      <c r="G29" s="71"/>
      <c r="H29" s="174">
        <v>123738</v>
      </c>
      <c r="J29" s="30">
        <f>F29+1</f>
        <v>-104866</v>
      </c>
      <c r="K29" s="21" t="s">
        <v>188</v>
      </c>
      <c r="L29" s="30"/>
      <c r="M29" s="30"/>
      <c r="N29" s="173"/>
      <c r="P29" s="173"/>
      <c r="Q29" s="173"/>
      <c r="R29" s="173"/>
      <c r="S29" s="173"/>
      <c r="T29" s="173"/>
      <c r="U29" s="173"/>
      <c r="V29" s="173"/>
    </row>
    <row r="30" spans="1:22" ht="21.5" x14ac:dyDescent="0.65">
      <c r="A30" s="175" t="s">
        <v>120</v>
      </c>
      <c r="B30" s="176">
        <v>-2318</v>
      </c>
      <c r="C30" s="174"/>
      <c r="D30" s="176">
        <v>-5777</v>
      </c>
      <c r="E30" s="174"/>
      <c r="F30" s="176">
        <v>-2318</v>
      </c>
      <c r="G30" s="71"/>
      <c r="H30" s="176">
        <v>-5777</v>
      </c>
      <c r="L30" s="30"/>
      <c r="M30" s="30"/>
      <c r="P30" s="173"/>
      <c r="Q30" s="173"/>
      <c r="R30" s="173"/>
      <c r="S30" s="173"/>
      <c r="T30" s="173"/>
      <c r="U30" s="173"/>
      <c r="V30" s="173"/>
    </row>
    <row r="31" spans="1:22" ht="21.5" x14ac:dyDescent="0.65">
      <c r="A31" s="175" t="s">
        <v>153</v>
      </c>
      <c r="B31" s="188">
        <f>SUM(B23:B30)</f>
        <v>360526</v>
      </c>
      <c r="C31" s="174">
        <f t="shared" ref="C31" si="0">SUM(C23:C30)</f>
        <v>0</v>
      </c>
      <c r="D31" s="188">
        <f>SUM(D23:D30)</f>
        <v>-88102</v>
      </c>
      <c r="E31" s="174"/>
      <c r="F31" s="188">
        <f>SUM(F23:F30)</f>
        <v>351829</v>
      </c>
      <c r="G31" s="71"/>
      <c r="H31" s="188">
        <f>SUM(H23:H30)</f>
        <v>-79998</v>
      </c>
      <c r="P31" s="173"/>
      <c r="Q31" s="173"/>
      <c r="R31" s="173"/>
      <c r="S31" s="173"/>
      <c r="T31" s="173"/>
      <c r="U31" s="173"/>
      <c r="V31" s="173"/>
    </row>
    <row r="32" spans="1:22" ht="21.5" hidden="1" x14ac:dyDescent="0.65">
      <c r="A32" s="7" t="s">
        <v>121</v>
      </c>
      <c r="B32" s="174"/>
      <c r="C32" s="174"/>
      <c r="D32" s="80">
        <v>0</v>
      </c>
      <c r="E32" s="174"/>
      <c r="F32" s="174"/>
      <c r="G32" s="174"/>
      <c r="H32" s="80">
        <v>0</v>
      </c>
      <c r="P32" s="173"/>
      <c r="Q32" s="173"/>
      <c r="R32" s="173"/>
      <c r="S32" s="173"/>
      <c r="T32" s="173"/>
      <c r="U32" s="173"/>
      <c r="V32" s="173"/>
    </row>
    <row r="33" spans="1:22" ht="21.5" x14ac:dyDescent="0.65">
      <c r="A33" s="7" t="s">
        <v>122</v>
      </c>
      <c r="B33" s="174">
        <v>-31540</v>
      </c>
      <c r="C33" s="174"/>
      <c r="D33" s="174">
        <v>-1582</v>
      </c>
      <c r="E33" s="174"/>
      <c r="F33" s="80">
        <v>-30711</v>
      </c>
      <c r="G33" s="174"/>
      <c r="H33" s="174">
        <v>-415</v>
      </c>
      <c r="P33" s="173"/>
      <c r="Q33" s="173"/>
      <c r="R33" s="173"/>
      <c r="S33" s="173"/>
      <c r="T33" s="173"/>
      <c r="U33" s="173"/>
      <c r="V33" s="173"/>
    </row>
    <row r="34" spans="1:22" ht="22" x14ac:dyDescent="0.7">
      <c r="A34" s="5" t="s">
        <v>154</v>
      </c>
      <c r="B34" s="104">
        <f>SUM(B31:B33)</f>
        <v>328986</v>
      </c>
      <c r="C34" s="76"/>
      <c r="D34" s="104">
        <f>SUM(D31:D33)</f>
        <v>-89684</v>
      </c>
      <c r="E34" s="76"/>
      <c r="F34" s="104">
        <f>SUM(F31:F33)</f>
        <v>321118</v>
      </c>
      <c r="G34" s="76"/>
      <c r="H34" s="104">
        <f>SUM(H31:H33)</f>
        <v>-80413</v>
      </c>
      <c r="P34" s="173"/>
      <c r="Q34" s="173"/>
      <c r="R34" s="173"/>
      <c r="S34" s="173"/>
      <c r="T34" s="173"/>
      <c r="U34" s="173"/>
      <c r="V34" s="173"/>
    </row>
    <row r="35" spans="1:22" ht="22" x14ac:dyDescent="0.7">
      <c r="A35" s="5"/>
      <c r="B35" s="103"/>
      <c r="C35" s="103"/>
      <c r="D35" s="103"/>
      <c r="E35" s="103"/>
      <c r="F35" s="103"/>
      <c r="G35" s="103"/>
      <c r="H35" s="103"/>
      <c r="P35" s="173"/>
      <c r="Q35" s="173"/>
      <c r="R35" s="173"/>
      <c r="S35" s="173"/>
      <c r="T35" s="173"/>
      <c r="U35" s="173"/>
      <c r="V35" s="173"/>
    </row>
    <row r="36" spans="1:22" s="5" customFormat="1" ht="23" x14ac:dyDescent="0.7">
      <c r="A36" s="1" t="s">
        <v>0</v>
      </c>
      <c r="F36" s="168"/>
      <c r="H36" s="168"/>
      <c r="P36" s="177"/>
      <c r="Q36" s="177"/>
      <c r="R36" s="177"/>
      <c r="S36" s="177"/>
      <c r="T36" s="177"/>
      <c r="U36" s="177"/>
      <c r="V36" s="177"/>
    </row>
    <row r="37" spans="1:22" s="5" customFormat="1" ht="23" x14ac:dyDescent="0.7">
      <c r="A37" s="1" t="s">
        <v>114</v>
      </c>
      <c r="F37" s="168"/>
      <c r="H37" s="168"/>
      <c r="P37" s="177"/>
      <c r="Q37" s="177"/>
      <c r="R37" s="177"/>
      <c r="S37" s="177"/>
      <c r="T37" s="177"/>
      <c r="U37" s="177"/>
      <c r="V37" s="177"/>
    </row>
    <row r="38" spans="1:22" s="5" customFormat="1" ht="23" x14ac:dyDescent="0.7">
      <c r="A38" s="1"/>
      <c r="F38" s="168"/>
      <c r="H38" s="168"/>
      <c r="P38" s="177"/>
      <c r="Q38" s="177"/>
      <c r="R38" s="177"/>
      <c r="S38" s="177"/>
      <c r="T38" s="177"/>
      <c r="U38" s="177"/>
      <c r="V38" s="177"/>
    </row>
    <row r="39" spans="1:22" ht="22" x14ac:dyDescent="0.7">
      <c r="B39" s="215" t="s">
        <v>2</v>
      </c>
      <c r="C39" s="215"/>
      <c r="D39" s="215"/>
      <c r="E39" s="135"/>
      <c r="F39" s="215" t="s">
        <v>3</v>
      </c>
      <c r="G39" s="215"/>
      <c r="H39" s="215"/>
      <c r="P39" s="173"/>
      <c r="Q39" s="173"/>
      <c r="R39" s="173"/>
      <c r="S39" s="173"/>
      <c r="T39" s="173"/>
      <c r="U39" s="173"/>
      <c r="V39" s="173"/>
    </row>
    <row r="40" spans="1:22" ht="22" customHeight="1" x14ac:dyDescent="0.7">
      <c r="B40" s="211" t="s">
        <v>171</v>
      </c>
      <c r="C40" s="211"/>
      <c r="D40" s="211"/>
      <c r="E40" s="62"/>
      <c r="F40" s="211" t="s">
        <v>171</v>
      </c>
      <c r="G40" s="211"/>
      <c r="H40" s="211"/>
      <c r="P40" s="173"/>
      <c r="Q40" s="173"/>
      <c r="R40" s="173"/>
      <c r="S40" s="173"/>
      <c r="T40" s="173"/>
      <c r="U40" s="173"/>
      <c r="V40" s="173"/>
    </row>
    <row r="41" spans="1:22" ht="22" customHeight="1" x14ac:dyDescent="0.7">
      <c r="B41" s="211" t="s">
        <v>157</v>
      </c>
      <c r="C41" s="211"/>
      <c r="D41" s="211"/>
      <c r="E41" s="62"/>
      <c r="F41" s="211" t="s">
        <v>157</v>
      </c>
      <c r="G41" s="211"/>
      <c r="H41" s="211"/>
      <c r="P41" s="173"/>
      <c r="Q41" s="173"/>
      <c r="R41" s="173"/>
      <c r="S41" s="173"/>
      <c r="T41" s="173"/>
      <c r="U41" s="173"/>
      <c r="V41" s="173"/>
    </row>
    <row r="42" spans="1:22" ht="21.5" x14ac:dyDescent="0.65">
      <c r="B42" s="178">
        <v>2568</v>
      </c>
      <c r="C42" s="178"/>
      <c r="D42" s="178">
        <v>2567</v>
      </c>
      <c r="E42" s="178"/>
      <c r="F42" s="178">
        <v>2568</v>
      </c>
      <c r="G42" s="178"/>
      <c r="H42" s="178">
        <v>2567</v>
      </c>
      <c r="P42" s="173"/>
      <c r="Q42" s="173"/>
      <c r="R42" s="173"/>
      <c r="S42" s="173"/>
      <c r="T42" s="173"/>
      <c r="U42" s="173"/>
      <c r="V42" s="173"/>
    </row>
    <row r="43" spans="1:22" ht="21.5" x14ac:dyDescent="0.65">
      <c r="B43" s="209" t="s">
        <v>9</v>
      </c>
      <c r="C43" s="209"/>
      <c r="D43" s="209"/>
      <c r="E43" s="209"/>
      <c r="F43" s="209"/>
      <c r="G43" s="209"/>
      <c r="H43" s="209"/>
      <c r="P43" s="173"/>
      <c r="Q43" s="173"/>
      <c r="R43" s="173"/>
      <c r="S43" s="173"/>
      <c r="T43" s="173"/>
      <c r="U43" s="173"/>
      <c r="V43" s="173"/>
    </row>
    <row r="44" spans="1:22" ht="22" x14ac:dyDescent="0.7">
      <c r="A44" s="17" t="s">
        <v>123</v>
      </c>
      <c r="B44" s="69"/>
      <c r="C44" s="71"/>
      <c r="D44" s="69"/>
      <c r="E44" s="71"/>
      <c r="F44" s="79"/>
      <c r="G44" s="71"/>
      <c r="H44" s="79"/>
      <c r="P44" s="173"/>
      <c r="Q44" s="173"/>
      <c r="R44" s="173"/>
      <c r="S44" s="173"/>
      <c r="T44" s="173"/>
      <c r="U44" s="173"/>
      <c r="V44" s="173"/>
    </row>
    <row r="45" spans="1:22" ht="21.5" hidden="1" x14ac:dyDescent="0.65">
      <c r="A45" s="7" t="s">
        <v>124</v>
      </c>
      <c r="B45" s="179"/>
      <c r="C45" s="71"/>
      <c r="D45" s="23">
        <v>0</v>
      </c>
      <c r="E45" s="23"/>
      <c r="F45" s="23">
        <v>0</v>
      </c>
      <c r="G45" s="23"/>
      <c r="H45" s="23">
        <v>0</v>
      </c>
      <c r="P45" s="173"/>
      <c r="Q45" s="173"/>
      <c r="R45" s="173"/>
      <c r="S45" s="173"/>
      <c r="T45" s="173"/>
      <c r="U45" s="173"/>
      <c r="V45" s="173"/>
    </row>
    <row r="46" spans="1:22" ht="21.5" x14ac:dyDescent="0.65">
      <c r="A46" s="7" t="s">
        <v>185</v>
      </c>
      <c r="B46" s="80">
        <v>-66678</v>
      </c>
      <c r="C46" s="80"/>
      <c r="D46" s="75">
        <v>-124764</v>
      </c>
      <c r="E46" s="80"/>
      <c r="F46" s="80">
        <v>-66652</v>
      </c>
      <c r="G46" s="80"/>
      <c r="H46" s="75">
        <v>-124710</v>
      </c>
      <c r="K46" s="7" t="s">
        <v>192</v>
      </c>
      <c r="P46" s="173"/>
      <c r="Q46" s="173"/>
      <c r="R46" s="173"/>
      <c r="S46" s="173"/>
      <c r="T46" s="173"/>
      <c r="U46" s="173"/>
      <c r="V46" s="173"/>
    </row>
    <row r="47" spans="1:22" ht="21.5" x14ac:dyDescent="0.65">
      <c r="A47" s="7" t="s">
        <v>125</v>
      </c>
      <c r="B47" s="80">
        <v>815</v>
      </c>
      <c r="C47" s="80"/>
      <c r="D47" s="75">
        <v>327</v>
      </c>
      <c r="E47" s="80"/>
      <c r="F47" s="80">
        <v>815</v>
      </c>
      <c r="G47" s="80"/>
      <c r="H47" s="75">
        <v>327</v>
      </c>
      <c r="P47" s="173"/>
      <c r="Q47" s="173"/>
      <c r="R47" s="173"/>
      <c r="S47" s="173"/>
      <c r="T47" s="173"/>
      <c r="U47" s="173"/>
      <c r="V47" s="173"/>
    </row>
    <row r="48" spans="1:22" ht="21.5" x14ac:dyDescent="0.65">
      <c r="A48" s="7" t="s">
        <v>126</v>
      </c>
      <c r="B48" s="80">
        <v>-1899</v>
      </c>
      <c r="C48" s="80"/>
      <c r="D48" s="75">
        <v>-295</v>
      </c>
      <c r="E48" s="80"/>
      <c r="F48" s="80">
        <v>-1899</v>
      </c>
      <c r="G48" s="80"/>
      <c r="H48" s="75">
        <v>-295</v>
      </c>
      <c r="P48" s="173"/>
      <c r="Q48" s="173"/>
      <c r="R48" s="173"/>
      <c r="S48" s="173"/>
      <c r="T48" s="173"/>
      <c r="U48" s="173"/>
      <c r="V48" s="173"/>
    </row>
    <row r="49" spans="1:22" ht="21.5" x14ac:dyDescent="0.65">
      <c r="A49" s="7" t="s">
        <v>174</v>
      </c>
      <c r="B49" s="80">
        <v>200</v>
      </c>
      <c r="C49" s="80"/>
      <c r="D49" s="75">
        <v>250</v>
      </c>
      <c r="E49" s="80"/>
      <c r="F49" s="80">
        <v>200</v>
      </c>
      <c r="G49" s="80"/>
      <c r="H49" s="75">
        <v>250</v>
      </c>
      <c r="K49" s="7" t="s">
        <v>186</v>
      </c>
      <c r="M49" s="21" t="s">
        <v>187</v>
      </c>
      <c r="P49" s="173" t="s">
        <v>189</v>
      </c>
      <c r="Q49" s="173"/>
      <c r="R49" s="173"/>
      <c r="S49" s="173"/>
      <c r="T49" s="173"/>
      <c r="U49" s="173"/>
      <c r="V49" s="173"/>
    </row>
    <row r="50" spans="1:22" ht="21.5" x14ac:dyDescent="0.65">
      <c r="A50" s="7" t="s">
        <v>175</v>
      </c>
      <c r="B50" s="173">
        <v>0</v>
      </c>
      <c r="C50" s="80"/>
      <c r="D50" s="80">
        <v>50</v>
      </c>
      <c r="E50" s="80"/>
      <c r="F50" s="173">
        <v>0</v>
      </c>
      <c r="G50" s="80"/>
      <c r="H50" s="80">
        <v>50</v>
      </c>
      <c r="P50" s="173"/>
      <c r="Q50" s="173"/>
      <c r="R50" s="173"/>
      <c r="S50" s="173"/>
      <c r="T50" s="173"/>
      <c r="U50" s="173"/>
      <c r="V50" s="173"/>
    </row>
    <row r="51" spans="1:22" ht="21.5" x14ac:dyDescent="0.65">
      <c r="A51" s="7" t="s">
        <v>172</v>
      </c>
      <c r="B51" s="80">
        <v>1068</v>
      </c>
      <c r="C51" s="80"/>
      <c r="D51" s="75">
        <v>2137</v>
      </c>
      <c r="E51" s="80"/>
      <c r="F51" s="80">
        <v>1068</v>
      </c>
      <c r="G51" s="80"/>
      <c r="H51" s="75">
        <v>2137</v>
      </c>
      <c r="P51" s="173"/>
      <c r="Q51" s="173"/>
      <c r="R51" s="173"/>
      <c r="S51" s="173"/>
      <c r="T51" s="173"/>
      <c r="U51" s="173"/>
      <c r="V51" s="173"/>
    </row>
    <row r="52" spans="1:22" ht="21.5" x14ac:dyDescent="0.65">
      <c r="A52" s="7" t="s">
        <v>173</v>
      </c>
      <c r="B52" s="80">
        <v>494</v>
      </c>
      <c r="C52" s="80"/>
      <c r="D52" s="75">
        <v>513</v>
      </c>
      <c r="E52" s="80"/>
      <c r="F52" s="80">
        <v>366</v>
      </c>
      <c r="G52" s="80"/>
      <c r="H52" s="75">
        <v>356</v>
      </c>
      <c r="P52" s="173"/>
      <c r="Q52" s="173"/>
      <c r="R52" s="173"/>
      <c r="S52" s="173"/>
      <c r="T52" s="173"/>
      <c r="U52" s="173"/>
      <c r="V52" s="173"/>
    </row>
    <row r="53" spans="1:22" ht="22" x14ac:dyDescent="0.7">
      <c r="A53" s="5" t="s">
        <v>127</v>
      </c>
      <c r="B53" s="104">
        <f>SUM(B45:B52)</f>
        <v>-66000</v>
      </c>
      <c r="C53" s="76"/>
      <c r="D53" s="104">
        <f>SUM(D45:D52)</f>
        <v>-121782</v>
      </c>
      <c r="E53" s="76"/>
      <c r="F53" s="104">
        <f>SUM(F45:F52)</f>
        <v>-66102</v>
      </c>
      <c r="G53" s="76"/>
      <c r="H53" s="104">
        <f>SUM(H45:H52)</f>
        <v>-121885</v>
      </c>
      <c r="P53" s="173"/>
      <c r="Q53" s="173"/>
      <c r="R53" s="173"/>
      <c r="S53" s="173"/>
      <c r="T53" s="173"/>
      <c r="U53" s="173"/>
      <c r="V53" s="173"/>
    </row>
    <row r="54" spans="1:22" ht="21.5" x14ac:dyDescent="0.65">
      <c r="B54" s="69"/>
      <c r="C54" s="71"/>
      <c r="D54" s="69"/>
      <c r="E54" s="71"/>
      <c r="F54" s="79"/>
      <c r="G54" s="71"/>
      <c r="H54" s="79"/>
      <c r="P54" s="173"/>
      <c r="Q54" s="173"/>
      <c r="R54" s="173"/>
      <c r="S54" s="173"/>
      <c r="T54" s="173"/>
      <c r="U54" s="173"/>
      <c r="V54" s="173"/>
    </row>
    <row r="55" spans="1:22" ht="22" x14ac:dyDescent="0.7">
      <c r="A55" s="17" t="s">
        <v>128</v>
      </c>
      <c r="B55" s="69"/>
      <c r="C55" s="71"/>
      <c r="D55" s="69"/>
      <c r="E55" s="71"/>
      <c r="F55" s="79"/>
      <c r="G55" s="71"/>
      <c r="H55" s="79"/>
      <c r="P55" s="173"/>
      <c r="Q55" s="173"/>
      <c r="R55" s="173"/>
      <c r="S55" s="173"/>
      <c r="T55" s="173"/>
      <c r="U55" s="173"/>
      <c r="V55" s="173"/>
    </row>
    <row r="56" spans="1:22" ht="21.5" x14ac:dyDescent="0.65">
      <c r="A56" s="7" t="s">
        <v>129</v>
      </c>
      <c r="B56" s="174">
        <v>-6038</v>
      </c>
      <c r="C56" s="174"/>
      <c r="D56" s="114">
        <v>-6535</v>
      </c>
      <c r="E56" s="174"/>
      <c r="F56" s="174">
        <v>-6038</v>
      </c>
      <c r="G56" s="174"/>
      <c r="H56" s="114">
        <v>-6535</v>
      </c>
      <c r="P56" s="173"/>
      <c r="Q56" s="173"/>
      <c r="R56" s="173"/>
      <c r="S56" s="173"/>
      <c r="T56" s="173"/>
      <c r="U56" s="173"/>
      <c r="V56" s="173"/>
    </row>
    <row r="57" spans="1:22" ht="21.5" x14ac:dyDescent="0.65">
      <c r="A57" s="7" t="s">
        <v>130</v>
      </c>
      <c r="B57" s="174"/>
      <c r="C57" s="174"/>
      <c r="D57" s="114"/>
      <c r="E57" s="174"/>
      <c r="F57" s="174"/>
      <c r="G57" s="174"/>
      <c r="H57" s="114"/>
      <c r="P57" s="173"/>
      <c r="Q57" s="173"/>
      <c r="R57" s="173"/>
      <c r="S57" s="173"/>
      <c r="T57" s="173"/>
      <c r="U57" s="173"/>
      <c r="V57" s="173"/>
    </row>
    <row r="58" spans="1:22" ht="21.5" x14ac:dyDescent="0.65">
      <c r="A58" s="7" t="s">
        <v>196</v>
      </c>
      <c r="B58" s="174">
        <v>-159832</v>
      </c>
      <c r="C58" s="174"/>
      <c r="D58" s="114">
        <v>260999</v>
      </c>
      <c r="E58" s="174"/>
      <c r="F58" s="174">
        <v>-159832</v>
      </c>
      <c r="G58" s="174"/>
      <c r="H58" s="114">
        <v>260999</v>
      </c>
      <c r="K58" s="7" t="s">
        <v>181</v>
      </c>
      <c r="M58" s="203">
        <f>'BS 3-4'!K40</f>
        <v>0</v>
      </c>
      <c r="N58" s="203">
        <f>'BS 3-4'!M40</f>
        <v>0</v>
      </c>
      <c r="P58" s="173"/>
      <c r="Q58" s="173"/>
      <c r="R58" s="173"/>
      <c r="S58" s="173"/>
      <c r="T58" s="173"/>
      <c r="U58" s="173"/>
      <c r="V58" s="173"/>
    </row>
    <row r="59" spans="1:22" ht="21.5" x14ac:dyDescent="0.65">
      <c r="A59" s="7" t="s">
        <v>131</v>
      </c>
      <c r="B59" s="80">
        <v>75000</v>
      </c>
      <c r="C59" s="174"/>
      <c r="D59" s="75">
        <v>100000</v>
      </c>
      <c r="E59" s="174"/>
      <c r="F59" s="80">
        <v>75000</v>
      </c>
      <c r="G59" s="174"/>
      <c r="H59" s="75">
        <v>100000</v>
      </c>
      <c r="K59" s="180"/>
      <c r="P59" s="173"/>
      <c r="Q59" s="173"/>
      <c r="R59" s="173"/>
      <c r="S59" s="173"/>
      <c r="T59" s="173"/>
      <c r="U59" s="173"/>
      <c r="V59" s="173"/>
    </row>
    <row r="60" spans="1:22" ht="21.5" x14ac:dyDescent="0.65">
      <c r="A60" s="7" t="s">
        <v>132</v>
      </c>
      <c r="B60" s="179">
        <v>-21120</v>
      </c>
      <c r="C60" s="174"/>
      <c r="D60" s="75">
        <v>-17780</v>
      </c>
      <c r="E60" s="174"/>
      <c r="F60" s="179">
        <v>-21120</v>
      </c>
      <c r="G60" s="174"/>
      <c r="H60" s="141">
        <v>-17780</v>
      </c>
      <c r="M60" s="81"/>
      <c r="P60" s="173"/>
      <c r="Q60" s="173"/>
      <c r="R60" s="173"/>
      <c r="S60" s="173"/>
      <c r="T60" s="173"/>
      <c r="U60" s="173"/>
      <c r="V60" s="173"/>
    </row>
    <row r="61" spans="1:22" ht="21.5" x14ac:dyDescent="0.65">
      <c r="A61" s="7" t="s">
        <v>133</v>
      </c>
      <c r="B61" s="174">
        <v>-965</v>
      </c>
      <c r="C61" s="174"/>
      <c r="D61" s="114">
        <v>-2134</v>
      </c>
      <c r="E61" s="174"/>
      <c r="F61" s="174">
        <v>-965</v>
      </c>
      <c r="G61" s="174"/>
      <c r="H61" s="114">
        <v>-2134</v>
      </c>
      <c r="K61" s="7" t="s">
        <v>192</v>
      </c>
      <c r="P61" s="173"/>
      <c r="Q61" s="173"/>
      <c r="R61" s="173"/>
      <c r="S61" s="173"/>
      <c r="T61" s="173"/>
      <c r="U61" s="173"/>
      <c r="V61" s="173"/>
    </row>
    <row r="62" spans="1:22" ht="21.5" x14ac:dyDescent="0.65">
      <c r="A62" s="7" t="s">
        <v>176</v>
      </c>
      <c r="B62" s="174">
        <v>-99000</v>
      </c>
      <c r="C62" s="174"/>
      <c r="D62" s="114">
        <v>-33000</v>
      </c>
      <c r="E62" s="174"/>
      <c r="F62" s="174">
        <v>-99000</v>
      </c>
      <c r="G62" s="174"/>
      <c r="H62" s="80">
        <v>-33000</v>
      </c>
      <c r="P62" s="173"/>
      <c r="Q62" s="173"/>
      <c r="R62" s="173"/>
      <c r="S62" s="173"/>
      <c r="T62" s="173"/>
      <c r="U62" s="173"/>
      <c r="V62" s="173"/>
    </row>
    <row r="63" spans="1:22" ht="22" x14ac:dyDescent="0.7">
      <c r="A63" s="5" t="s">
        <v>155</v>
      </c>
      <c r="B63" s="104">
        <f>SUM(B56:B62)</f>
        <v>-211955</v>
      </c>
      <c r="C63" s="76"/>
      <c r="D63" s="104">
        <f>SUM(D56:D62)</f>
        <v>301550</v>
      </c>
      <c r="E63" s="76"/>
      <c r="F63" s="104">
        <f>SUM(F56:F62)</f>
        <v>-211955</v>
      </c>
      <c r="G63" s="76"/>
      <c r="H63" s="104">
        <f>SUM(H56:H62)</f>
        <v>301550</v>
      </c>
      <c r="P63" s="173"/>
      <c r="Q63" s="173"/>
      <c r="R63" s="173"/>
      <c r="S63" s="173"/>
      <c r="T63" s="173"/>
      <c r="U63" s="173"/>
      <c r="V63" s="173"/>
    </row>
    <row r="64" spans="1:22" ht="21.5" x14ac:dyDescent="0.65">
      <c r="B64" s="69"/>
      <c r="C64" s="71"/>
      <c r="D64" s="69"/>
      <c r="E64" s="71"/>
      <c r="F64" s="79"/>
      <c r="G64" s="71"/>
      <c r="H64" s="79"/>
      <c r="P64" s="173"/>
      <c r="Q64" s="173"/>
      <c r="R64" s="173"/>
      <c r="S64" s="173"/>
      <c r="T64" s="173"/>
      <c r="U64" s="173"/>
      <c r="V64" s="173"/>
    </row>
    <row r="65" spans="1:22" ht="22" x14ac:dyDescent="0.7">
      <c r="A65" s="5" t="s">
        <v>197</v>
      </c>
      <c r="B65" s="191">
        <f>B34+B53+B63</f>
        <v>51031</v>
      </c>
      <c r="C65" s="76"/>
      <c r="D65" s="191">
        <f>D34+D53+D63</f>
        <v>90084</v>
      </c>
      <c r="E65" s="76"/>
      <c r="F65" s="191">
        <f>F34+F53+F63</f>
        <v>43061</v>
      </c>
      <c r="G65" s="181"/>
      <c r="H65" s="191">
        <f>H34+H53+H63</f>
        <v>99252</v>
      </c>
      <c r="P65" s="173"/>
      <c r="Q65" s="173"/>
      <c r="R65" s="173"/>
      <c r="S65" s="173"/>
      <c r="T65" s="173"/>
      <c r="U65" s="173"/>
      <c r="V65" s="173"/>
    </row>
    <row r="66" spans="1:22" ht="21.5" x14ac:dyDescent="0.65">
      <c r="A66" s="7" t="s">
        <v>134</v>
      </c>
      <c r="B66" s="205">
        <f>'BS 3-4'!E10</f>
        <v>185038</v>
      </c>
      <c r="C66" s="71"/>
      <c r="D66" s="182">
        <v>127378</v>
      </c>
      <c r="E66" s="71"/>
      <c r="F66" s="190">
        <f>'BS 3-4'!I10</f>
        <v>120910</v>
      </c>
      <c r="G66" s="71"/>
      <c r="H66" s="183">
        <v>74574</v>
      </c>
      <c r="P66" s="173"/>
      <c r="Q66" s="173"/>
      <c r="R66" s="173"/>
      <c r="S66" s="173"/>
      <c r="T66" s="173"/>
      <c r="U66" s="173"/>
      <c r="V66" s="173"/>
    </row>
    <row r="67" spans="1:22" ht="22.5" thickBot="1" x14ac:dyDescent="0.75">
      <c r="A67" s="5" t="s">
        <v>135</v>
      </c>
      <c r="B67" s="189">
        <f>+B65+B66</f>
        <v>236069</v>
      </c>
      <c r="C67" s="76"/>
      <c r="D67" s="189">
        <f>+D65+D66</f>
        <v>217462</v>
      </c>
      <c r="E67" s="76"/>
      <c r="F67" s="128">
        <f>+F65+F66</f>
        <v>163971</v>
      </c>
      <c r="G67" s="76"/>
      <c r="H67" s="128">
        <f>+H65+H66</f>
        <v>173826</v>
      </c>
      <c r="P67" s="173"/>
      <c r="Q67" s="173"/>
      <c r="R67" s="173"/>
      <c r="S67" s="173"/>
      <c r="T67" s="173"/>
      <c r="U67" s="173"/>
      <c r="V67" s="173"/>
    </row>
    <row r="68" spans="1:22" ht="22.5" thickTop="1" x14ac:dyDescent="0.7">
      <c r="A68" s="5"/>
      <c r="B68" s="84"/>
      <c r="C68" s="76"/>
      <c r="D68" s="84"/>
      <c r="E68" s="76"/>
      <c r="F68" s="184"/>
      <c r="G68" s="76"/>
      <c r="H68" s="184"/>
      <c r="P68" s="173"/>
      <c r="Q68" s="173"/>
      <c r="R68" s="173"/>
      <c r="S68" s="173"/>
      <c r="T68" s="173"/>
      <c r="U68" s="173"/>
      <c r="V68" s="173"/>
    </row>
    <row r="69" spans="1:22" ht="22" x14ac:dyDescent="0.7">
      <c r="A69" s="5" t="s">
        <v>136</v>
      </c>
      <c r="B69" s="185"/>
      <c r="C69" s="79"/>
      <c r="D69" s="185"/>
      <c r="E69" s="79"/>
      <c r="F69" s="79"/>
      <c r="G69" s="79"/>
      <c r="H69" s="79"/>
      <c r="I69" s="186"/>
      <c r="P69" s="173"/>
      <c r="Q69" s="173"/>
      <c r="R69" s="173"/>
      <c r="S69" s="173"/>
      <c r="T69" s="173"/>
      <c r="U69" s="173"/>
      <c r="V69" s="173"/>
    </row>
    <row r="70" spans="1:22" ht="21.5" x14ac:dyDescent="0.65">
      <c r="A70" s="7" t="s">
        <v>147</v>
      </c>
      <c r="B70" s="174">
        <v>6122</v>
      </c>
      <c r="C70" s="174"/>
      <c r="D70" s="114">
        <v>19831</v>
      </c>
      <c r="E70" s="174"/>
      <c r="F70" s="174">
        <v>6122</v>
      </c>
      <c r="G70" s="174"/>
      <c r="H70" s="114">
        <v>19831</v>
      </c>
      <c r="I70" s="186"/>
      <c r="P70" s="173"/>
      <c r="Q70" s="173"/>
      <c r="R70" s="173"/>
      <c r="S70" s="173"/>
      <c r="T70" s="173"/>
      <c r="U70" s="173"/>
      <c r="V70" s="173"/>
    </row>
    <row r="71" spans="1:22" ht="21.5" x14ac:dyDescent="0.65">
      <c r="A71" s="7" t="s">
        <v>177</v>
      </c>
      <c r="B71" s="186">
        <v>2323</v>
      </c>
      <c r="C71" s="173"/>
      <c r="D71" s="173">
        <v>0</v>
      </c>
      <c r="E71" s="173"/>
      <c r="F71" s="186">
        <v>2323</v>
      </c>
      <c r="H71" s="173">
        <v>0</v>
      </c>
      <c r="P71" s="173"/>
      <c r="Q71" s="173"/>
      <c r="R71" s="173"/>
      <c r="S71" s="173"/>
      <c r="T71" s="173"/>
      <c r="U71" s="173"/>
      <c r="V71" s="173"/>
    </row>
    <row r="72" spans="1:22" ht="21.5" x14ac:dyDescent="0.65">
      <c r="B72" s="98"/>
    </row>
    <row r="73" spans="1:22" ht="23.25" hidden="1" customHeight="1" x14ac:dyDescent="0.65">
      <c r="B73" s="173">
        <f>B67-'BS 3-4'!C10</f>
        <v>0</v>
      </c>
      <c r="F73" s="68">
        <f>F67-'BS 3-4'!G10</f>
        <v>0</v>
      </c>
    </row>
    <row r="75" spans="1:22" ht="23.25" customHeight="1" x14ac:dyDescent="0.65">
      <c r="D75" s="81"/>
    </row>
    <row r="76" spans="1:22" ht="23.25" customHeight="1" x14ac:dyDescent="0.65">
      <c r="K76" s="7" t="s">
        <v>151</v>
      </c>
    </row>
  </sheetData>
  <sheetProtection sheet="1" formatCells="0" formatColumns="0" formatRows="0" insertColumns="0" insertRows="0" insertHyperlinks="0" deleteColumns="0" deleteRows="0" sort="0" autoFilter="0" pivotTables="0"/>
  <autoFilter ref="F1:F73" xr:uid="{80001389-8471-43F9-96E6-F46B150C3E62}"/>
  <mergeCells count="14">
    <mergeCell ref="B43:H43"/>
    <mergeCell ref="B8:H8"/>
    <mergeCell ref="B39:D39"/>
    <mergeCell ref="F39:H39"/>
    <mergeCell ref="B40:D40"/>
    <mergeCell ref="F40:H40"/>
    <mergeCell ref="B41:D41"/>
    <mergeCell ref="F41:H41"/>
    <mergeCell ref="B4:D4"/>
    <mergeCell ref="F4:H4"/>
    <mergeCell ref="B5:D5"/>
    <mergeCell ref="F5:H5"/>
    <mergeCell ref="B6:D6"/>
    <mergeCell ref="F6:H6"/>
  </mergeCells>
  <conditionalFormatting sqref="B59">
    <cfRule type="expression" priority="5" stopIfTrue="1">
      <formula>"if(E11&gt;0,#,##0;(#,##0),"-")"</formula>
    </cfRule>
  </conditionalFormatting>
  <conditionalFormatting sqref="B46:C49 E46:G49 B51:C52 E51:G52">
    <cfRule type="expression" priority="28" stopIfTrue="1">
      <formula>"if(E11&gt;0,#,##0;(#,##0),"-")"</formula>
    </cfRule>
  </conditionalFormatting>
  <conditionalFormatting sqref="B10:H13 B14:C19 E14:G19">
    <cfRule type="expression" priority="9" stopIfTrue="1">
      <formula>"if(E11&gt;0,#,##0;(#,##0),"-")"</formula>
    </cfRule>
  </conditionalFormatting>
  <conditionalFormatting sqref="C50:E50">
    <cfRule type="expression" priority="3" stopIfTrue="1">
      <formula>"if(E11&gt;0,#,##0;(#,##0),"-")"</formula>
    </cfRule>
  </conditionalFormatting>
  <conditionalFormatting sqref="D32">
    <cfRule type="expression" priority="12" stopIfTrue="1">
      <formula>"if(E11&gt;0,#,##0;(#,##0),"-")"</formula>
    </cfRule>
  </conditionalFormatting>
  <conditionalFormatting sqref="D45:H45">
    <cfRule type="expression" priority="11" stopIfTrue="1">
      <formula>"if(E11&gt;0,#,##0;(#,##0),"-")"</formula>
    </cfRule>
  </conditionalFormatting>
  <conditionalFormatting sqref="F33">
    <cfRule type="expression" priority="14" stopIfTrue="1">
      <formula>"if(E11&gt;0,#,##0;(#,##0),"-")"</formula>
    </cfRule>
  </conditionalFormatting>
  <conditionalFormatting sqref="F59">
    <cfRule type="expression" priority="6" stopIfTrue="1">
      <formula>"if(E11&gt;0,#,##0;(#,##0),"-")"</formula>
    </cfRule>
  </conditionalFormatting>
  <conditionalFormatting sqref="G50:H50">
    <cfRule type="expression" priority="2" stopIfTrue="1">
      <formula>"if(E11&gt;0,#,##0;(#,##0),"-")"</formula>
    </cfRule>
  </conditionalFormatting>
  <conditionalFormatting sqref="H22">
    <cfRule type="expression" priority="4" stopIfTrue="1">
      <formula>"if(E11&gt;0,#,##0;(#,##0),"-")"</formula>
    </cfRule>
  </conditionalFormatting>
  <conditionalFormatting sqref="H32">
    <cfRule type="expression" priority="13" stopIfTrue="1">
      <formula>"if(E11&gt;0,#,##0;(#,##0),"-")"</formula>
    </cfRule>
  </conditionalFormatting>
  <conditionalFormatting sqref="H62">
    <cfRule type="expression" priority="1" stopIfTrue="1">
      <formula>"if(E11&gt;0,#,##0;(#,##0),"-")"</formula>
    </cfRule>
  </conditionalFormatting>
  <pageMargins left="0.7" right="0.7" top="0.48" bottom="0.5" header="0.5" footer="0.5"/>
  <pageSetup paperSize="9" scale="85" firstPageNumber="13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5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datasnipper xmlns="http://datasnipper" workbookId="19b5ce33-8115-4238-9996-bb48ba7e4f3b" dataSnipperSheetDeleted="false" guid="0462cfb6-326f-4a4f-b0eb-907ce937a36c" revision="2">
  <settings xmlns="" guid="6eb37dac-247b-4f55-bfa5-96d33c771263">
    <setting type="boolean" value="True" name="embed-documents" guid="6b085c02-2b02-444f-897c-68fa2733d8f2"/>
  </settings>
</datasnipper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CF1397-9894-4724-B511-8435CE45732B}">
  <ds:schemaRefs>
    <ds:schemaRef ds:uri="f6ba49b0-bcda-4796-8236-5b5cc1493ace"/>
    <ds:schemaRef ds:uri="http://schemas.microsoft.com/office/infopath/2007/PartnerControls"/>
    <ds:schemaRef ds:uri="4243d5be-521d-4052-81ca-f0f31ea6f2da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5716746-add9-412a-97a9-1b5167d151a3"/>
    <ds:schemaRef ds:uri="http://schemas.microsoft.com/sharepoint/v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16FFD58-603D-4CC3-A1A5-F61E283F2A81}">
  <ds:schemaRefs>
    <ds:schemaRef ds:uri="http://datasnipper"/>
    <ds:schemaRef ds:uri=""/>
  </ds:schemaRefs>
</ds:datastoreItem>
</file>

<file path=customXml/itemProps3.xml><?xml version="1.0" encoding="utf-8"?>
<ds:datastoreItem xmlns:ds="http://schemas.openxmlformats.org/officeDocument/2006/customXml" ds:itemID="{861A8EA6-19D7-4CF4-B326-5B30DE375B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42DE543-D1C6-4683-85DC-1C8C446057B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3-4</vt:lpstr>
      <vt:lpstr>PL 5-6 (3M)</vt:lpstr>
      <vt:lpstr>PL 7-8 (6M)</vt:lpstr>
      <vt:lpstr>SH 9-10</vt:lpstr>
      <vt:lpstr>SH 11-12</vt:lpstr>
      <vt:lpstr>Cash flows 13-14</vt:lpstr>
      <vt:lpstr>'BS 3-4'!Print_Area</vt:lpstr>
      <vt:lpstr>'Cash flows 13-14'!Print_Area</vt:lpstr>
      <vt:lpstr>'PL 5-6 (3M)'!Print_Area</vt:lpstr>
      <vt:lpstr>'PL 7-8 (6M)'!Print_Area</vt:lpstr>
      <vt:lpstr>'SH 11-12'!Print_Area</vt:lpstr>
      <vt:lpstr>'SH 9-10'!Print_Area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Orathai, Nuchprasert</dc:creator>
  <cp:keywords/>
  <dc:description/>
  <cp:lastModifiedBy>Orawan, Srisomphot</cp:lastModifiedBy>
  <cp:revision/>
  <cp:lastPrinted>2025-08-08T02:17:39Z</cp:lastPrinted>
  <dcterms:created xsi:type="dcterms:W3CDTF">2016-03-31T12:09:20Z</dcterms:created>
  <dcterms:modified xsi:type="dcterms:W3CDTF">2025-08-08T02:27:12Z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